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65436" windowWidth="25560" windowHeight="14160" tabRatio="500" activeTab="2"/>
  </bookViews>
  <sheets>
    <sheet name="Calculator 1" sheetId="1" r:id="rId1"/>
    <sheet name="Calculator 2" sheetId="2" r:id="rId2"/>
    <sheet name="Material Data Sheet" sheetId="3" r:id="rId3"/>
  </sheets>
  <definedNames/>
  <calcPr fullCalcOnLoad="1"/>
</workbook>
</file>

<file path=xl/sharedStrings.xml><?xml version="1.0" encoding="utf-8"?>
<sst xmlns="http://schemas.openxmlformats.org/spreadsheetml/2006/main" count="1036" uniqueCount="101">
  <si>
    <t>Glaze Calculator 1.0</t>
  </si>
  <si>
    <t>Memorial University of Newfoundland - Grenfell Campus</t>
  </si>
  <si>
    <t>Recipe</t>
  </si>
  <si>
    <t>Formula</t>
  </si>
  <si>
    <r>
      <t>Li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O</t>
    </r>
  </si>
  <si>
    <r>
      <t>Na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O</t>
    </r>
  </si>
  <si>
    <r>
      <t>K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O</t>
    </r>
  </si>
  <si>
    <t>MgO</t>
  </si>
  <si>
    <t>CaO</t>
  </si>
  <si>
    <t>SrO</t>
  </si>
  <si>
    <t>BaO</t>
  </si>
  <si>
    <t>PbO</t>
  </si>
  <si>
    <t>ZnO</t>
  </si>
  <si>
    <r>
      <t>B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O</t>
    </r>
    <r>
      <rPr>
        <vertAlign val="subscript"/>
        <sz val="10"/>
        <rFont val="Verdana"/>
        <family val="0"/>
      </rPr>
      <t>3</t>
    </r>
  </si>
  <si>
    <r>
      <t>Al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O</t>
    </r>
    <r>
      <rPr>
        <vertAlign val="subscript"/>
        <sz val="10"/>
        <rFont val="Verdana"/>
        <family val="0"/>
      </rPr>
      <t>3</t>
    </r>
  </si>
  <si>
    <r>
      <t>SiO</t>
    </r>
    <r>
      <rPr>
        <vertAlign val="subscript"/>
        <sz val="10"/>
        <rFont val="Verdana"/>
        <family val="0"/>
      </rPr>
      <t>2</t>
    </r>
  </si>
  <si>
    <t>Frit 3110</t>
  </si>
  <si>
    <t>Frit 3124</t>
  </si>
  <si>
    <t>Frit 3134</t>
  </si>
  <si>
    <t>Frit 3195</t>
  </si>
  <si>
    <t>Frit 3278</t>
  </si>
  <si>
    <t>Feldspar (Custer)</t>
  </si>
  <si>
    <t>Spodumene</t>
  </si>
  <si>
    <t>Feldspar (Minspar)</t>
  </si>
  <si>
    <t>Wollastonite</t>
  </si>
  <si>
    <t>EPK</t>
  </si>
  <si>
    <t>OM#4</t>
  </si>
  <si>
    <t>Bentonite</t>
  </si>
  <si>
    <t>Talc</t>
  </si>
  <si>
    <t>Dolomite</t>
  </si>
  <si>
    <t>Silica</t>
  </si>
  <si>
    <t>Lithium Carbonate</t>
  </si>
  <si>
    <t>Sodium Carbonate</t>
  </si>
  <si>
    <t>Magnesium Carbonate</t>
  </si>
  <si>
    <t>Calcium Carbonate</t>
  </si>
  <si>
    <t>Strontium Carbonate</t>
  </si>
  <si>
    <t>Barium Carbonate</t>
  </si>
  <si>
    <t>Zinc Oxide</t>
  </si>
  <si>
    <t>Borax</t>
  </si>
  <si>
    <t>Gerstley Borate</t>
  </si>
  <si>
    <t>Cadycal</t>
  </si>
  <si>
    <t>Magnesium Sulphate</t>
  </si>
  <si>
    <t>Date:</t>
  </si>
  <si>
    <t>Glaze Name:</t>
  </si>
  <si>
    <t>Mol. Wt.</t>
  </si>
  <si>
    <t>LOI</t>
  </si>
  <si>
    <t>Total</t>
  </si>
  <si>
    <r>
      <t>TiO</t>
    </r>
    <r>
      <rPr>
        <vertAlign val="subscript"/>
        <sz val="10"/>
        <rFont val="Verdana"/>
        <family val="0"/>
      </rPr>
      <t>2</t>
    </r>
  </si>
  <si>
    <r>
      <t>Fe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O</t>
    </r>
    <r>
      <rPr>
        <vertAlign val="subscript"/>
        <sz val="10"/>
        <rFont val="Verdana"/>
        <family val="0"/>
      </rPr>
      <t>3</t>
    </r>
  </si>
  <si>
    <r>
      <t>P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O</t>
    </r>
    <r>
      <rPr>
        <vertAlign val="subscript"/>
        <sz val="10"/>
        <rFont val="Verdana"/>
        <family val="0"/>
      </rPr>
      <t>5</t>
    </r>
  </si>
  <si>
    <t>Amount</t>
  </si>
  <si>
    <t>(%)</t>
  </si>
  <si>
    <t>Oxide Molecular Weights</t>
  </si>
  <si>
    <t>Material Analysis</t>
  </si>
  <si>
    <t>Unity Multiplier</t>
  </si>
  <si>
    <t>OM4</t>
  </si>
  <si>
    <t>Custer Feldspar</t>
  </si>
  <si>
    <t>Minspar 200</t>
  </si>
  <si>
    <t>Molecular Formula</t>
  </si>
  <si>
    <t>Source:</t>
  </si>
  <si>
    <t>PSH</t>
  </si>
  <si>
    <t>% Analysis</t>
  </si>
  <si>
    <t>Unity Molecular Formula</t>
  </si>
  <si>
    <r>
      <t>Na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O</t>
    </r>
  </si>
  <si>
    <r>
      <t>K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O</t>
    </r>
  </si>
  <si>
    <r>
      <t>B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O</t>
    </r>
    <r>
      <rPr>
        <vertAlign val="subscript"/>
        <sz val="10"/>
        <rFont val="Verdana"/>
        <family val="0"/>
      </rPr>
      <t>3</t>
    </r>
  </si>
  <si>
    <r>
      <t>Fe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O</t>
    </r>
    <r>
      <rPr>
        <vertAlign val="subscript"/>
        <sz val="10"/>
        <rFont val="Verdana"/>
        <family val="0"/>
      </rPr>
      <t>3</t>
    </r>
  </si>
  <si>
    <r>
      <t>P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O</t>
    </r>
    <r>
      <rPr>
        <vertAlign val="subscript"/>
        <sz val="10"/>
        <rFont val="Verdana"/>
        <family val="0"/>
      </rPr>
      <t>5</t>
    </r>
  </si>
  <si>
    <r>
      <t>Al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O</t>
    </r>
    <r>
      <rPr>
        <vertAlign val="subscript"/>
        <sz val="10"/>
        <rFont val="Verdana"/>
        <family val="0"/>
      </rPr>
      <t>3</t>
    </r>
  </si>
  <si>
    <t>Frt 3195</t>
  </si>
  <si>
    <t>Dolomite (Dolocron)</t>
  </si>
  <si>
    <t>Talc (Cantal 45-85)</t>
  </si>
  <si>
    <r>
      <t>Li</t>
    </r>
    <r>
      <rPr>
        <b/>
        <vertAlign val="subscript"/>
        <sz val="10"/>
        <rFont val="Verdana"/>
        <family val="0"/>
      </rPr>
      <t>2</t>
    </r>
    <r>
      <rPr>
        <b/>
        <sz val="10"/>
        <rFont val="Verdana"/>
        <family val="0"/>
      </rPr>
      <t>O</t>
    </r>
  </si>
  <si>
    <r>
      <t>Na</t>
    </r>
    <r>
      <rPr>
        <b/>
        <vertAlign val="subscript"/>
        <sz val="10"/>
        <rFont val="Verdana"/>
        <family val="0"/>
      </rPr>
      <t>2</t>
    </r>
    <r>
      <rPr>
        <b/>
        <sz val="10"/>
        <rFont val="Verdana"/>
        <family val="0"/>
      </rPr>
      <t>O</t>
    </r>
  </si>
  <si>
    <r>
      <t>K</t>
    </r>
    <r>
      <rPr>
        <b/>
        <vertAlign val="subscript"/>
        <sz val="10"/>
        <rFont val="Verdana"/>
        <family val="0"/>
      </rPr>
      <t>2</t>
    </r>
    <r>
      <rPr>
        <b/>
        <sz val="10"/>
        <rFont val="Verdana"/>
        <family val="0"/>
      </rPr>
      <t>O</t>
    </r>
  </si>
  <si>
    <r>
      <t>B</t>
    </r>
    <r>
      <rPr>
        <b/>
        <vertAlign val="subscript"/>
        <sz val="10"/>
        <rFont val="Verdana"/>
        <family val="0"/>
      </rPr>
      <t>2</t>
    </r>
    <r>
      <rPr>
        <b/>
        <sz val="10"/>
        <rFont val="Verdana"/>
        <family val="0"/>
      </rPr>
      <t>O</t>
    </r>
    <r>
      <rPr>
        <b/>
        <vertAlign val="subscript"/>
        <sz val="10"/>
        <rFont val="Verdana"/>
        <family val="0"/>
      </rPr>
      <t>3</t>
    </r>
  </si>
  <si>
    <r>
      <t>Fe</t>
    </r>
    <r>
      <rPr>
        <b/>
        <vertAlign val="subscript"/>
        <sz val="10"/>
        <rFont val="Verdana"/>
        <family val="0"/>
      </rPr>
      <t>2</t>
    </r>
    <r>
      <rPr>
        <b/>
        <sz val="10"/>
        <rFont val="Verdana"/>
        <family val="0"/>
      </rPr>
      <t>O</t>
    </r>
    <r>
      <rPr>
        <b/>
        <vertAlign val="subscript"/>
        <sz val="10"/>
        <rFont val="Verdana"/>
        <family val="0"/>
      </rPr>
      <t>3</t>
    </r>
  </si>
  <si>
    <r>
      <t>P</t>
    </r>
    <r>
      <rPr>
        <b/>
        <vertAlign val="subscript"/>
        <sz val="10"/>
        <rFont val="Verdana"/>
        <family val="0"/>
      </rPr>
      <t>2</t>
    </r>
    <r>
      <rPr>
        <b/>
        <sz val="10"/>
        <rFont val="Verdana"/>
        <family val="0"/>
      </rPr>
      <t>O</t>
    </r>
    <r>
      <rPr>
        <b/>
        <vertAlign val="subscript"/>
        <sz val="10"/>
        <rFont val="Verdana"/>
        <family val="0"/>
      </rPr>
      <t>5</t>
    </r>
  </si>
  <si>
    <r>
      <t>Al</t>
    </r>
    <r>
      <rPr>
        <b/>
        <vertAlign val="subscript"/>
        <sz val="10"/>
        <rFont val="Verdana"/>
        <family val="0"/>
      </rPr>
      <t>2</t>
    </r>
    <r>
      <rPr>
        <b/>
        <sz val="10"/>
        <rFont val="Verdana"/>
        <family val="0"/>
      </rPr>
      <t>O</t>
    </r>
    <r>
      <rPr>
        <b/>
        <vertAlign val="subscript"/>
        <sz val="10"/>
        <rFont val="Verdana"/>
        <family val="0"/>
      </rPr>
      <t>3</t>
    </r>
  </si>
  <si>
    <r>
      <t>SiO</t>
    </r>
    <r>
      <rPr>
        <b/>
        <vertAlign val="subscript"/>
        <sz val="10"/>
        <rFont val="Verdana"/>
        <family val="0"/>
      </rPr>
      <t>2</t>
    </r>
  </si>
  <si>
    <r>
      <t>TiO</t>
    </r>
    <r>
      <rPr>
        <b/>
        <vertAlign val="subscript"/>
        <sz val="10"/>
        <rFont val="Verdana"/>
        <family val="0"/>
      </rPr>
      <t>2</t>
    </r>
  </si>
  <si>
    <t>Mol. Eq.</t>
  </si>
  <si>
    <t>Data Table</t>
  </si>
  <si>
    <t>Calculation Table</t>
  </si>
  <si>
    <r>
      <t>Sr</t>
    </r>
    <r>
      <rPr>
        <b/>
        <sz val="10"/>
        <rFont val="Verdana"/>
        <family val="0"/>
      </rPr>
      <t>O</t>
    </r>
  </si>
  <si>
    <r>
      <t>Ca</t>
    </r>
    <r>
      <rPr>
        <b/>
        <sz val="10"/>
        <rFont val="Verdana"/>
        <family val="0"/>
      </rPr>
      <t>O</t>
    </r>
  </si>
  <si>
    <r>
      <t>Mg</t>
    </r>
    <r>
      <rPr>
        <b/>
        <sz val="10"/>
        <rFont val="Verdana"/>
        <family val="0"/>
      </rPr>
      <t>O</t>
    </r>
  </si>
  <si>
    <t>Target</t>
  </si>
  <si>
    <t>Unity</t>
  </si>
  <si>
    <t>Non-Unity</t>
  </si>
  <si>
    <t>Non-Unity Formula</t>
  </si>
  <si>
    <t>Unity Formula</t>
  </si>
  <si>
    <t>Material</t>
  </si>
  <si>
    <t>Oxide</t>
  </si>
  <si>
    <t>Min.</t>
  </si>
  <si>
    <t>Max.</t>
  </si>
  <si>
    <t>^04 Limits</t>
  </si>
  <si>
    <t>^6 Limits</t>
  </si>
  <si>
    <t>Glaze Calculator 1.0 - Standard</t>
  </si>
  <si>
    <t>Michael Flaherty</t>
  </si>
  <si>
    <t>Other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</si>
</sst>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0.0000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vertAlign val="subscript"/>
      <sz val="10"/>
      <name val="Verdana"/>
      <family val="0"/>
    </font>
    <font>
      <b/>
      <sz val="16"/>
      <name val="Verdana"/>
      <family val="0"/>
    </font>
    <font>
      <sz val="16"/>
      <name val="Verdana"/>
      <family val="0"/>
    </font>
    <font>
      <b/>
      <vertAlign val="subscript"/>
      <sz val="10"/>
      <name val="Verdana"/>
      <family val="0"/>
    </font>
    <font>
      <b/>
      <sz val="18"/>
      <name val="Verdana"/>
      <family val="0"/>
    </font>
    <font>
      <sz val="18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0" fillId="2" borderId="0" xfId="0" applyNumberFormat="1" applyFill="1" applyAlignment="1">
      <alignment horizontal="right"/>
    </xf>
    <xf numFmtId="2" fontId="0" fillId="2" borderId="0" xfId="0" applyNumberFormat="1" applyFont="1" applyFill="1" applyAlignment="1">
      <alignment horizontal="right"/>
    </xf>
    <xf numFmtId="2" fontId="0" fillId="3" borderId="0" xfId="0" applyNumberFormat="1" applyFont="1" applyFill="1" applyAlignment="1">
      <alignment horizontal="right"/>
    </xf>
    <xf numFmtId="2" fontId="0" fillId="4" borderId="0" xfId="0" applyNumberFormat="1" applyFont="1" applyFill="1" applyAlignment="1">
      <alignment horizontal="right"/>
    </xf>
    <xf numFmtId="2" fontId="0" fillId="5" borderId="0" xfId="0" applyNumberFormat="1" applyFont="1" applyFill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2" fontId="0" fillId="3" borderId="0" xfId="0" applyNumberFormat="1" applyFill="1" applyAlignment="1">
      <alignment horizontal="right"/>
    </xf>
    <xf numFmtId="2" fontId="0" fillId="4" borderId="0" xfId="0" applyNumberFormat="1" applyFill="1" applyAlignment="1">
      <alignment horizontal="right"/>
    </xf>
    <xf numFmtId="2" fontId="0" fillId="5" borderId="0" xfId="0" applyNumberFormat="1" applyFill="1" applyAlignment="1">
      <alignment horizontal="right"/>
    </xf>
    <xf numFmtId="2" fontId="1" fillId="2" borderId="0" xfId="0" applyNumberFormat="1" applyFont="1" applyFill="1" applyAlignment="1">
      <alignment horizontal="right"/>
    </xf>
    <xf numFmtId="2" fontId="1" fillId="3" borderId="0" xfId="0" applyNumberFormat="1" applyFont="1" applyFill="1" applyAlignment="1">
      <alignment horizontal="right"/>
    </xf>
    <xf numFmtId="2" fontId="1" fillId="4" borderId="0" xfId="0" applyNumberFormat="1" applyFont="1" applyFill="1" applyAlignment="1">
      <alignment horizontal="right"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66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16"/>
  <sheetViews>
    <sheetView workbookViewId="0" topLeftCell="A1">
      <selection activeCell="B12" sqref="B12"/>
    </sheetView>
  </sheetViews>
  <sheetFormatPr defaultColWidth="11.00390625" defaultRowHeight="16.5" customHeight="1"/>
  <cols>
    <col min="1" max="1" width="19.625" style="2" customWidth="1"/>
    <col min="2" max="4" width="9.625" style="0" customWidth="1"/>
    <col min="5" max="22" width="7.375" style="0" customWidth="1"/>
    <col min="23" max="23" width="7.375" style="6" customWidth="1"/>
    <col min="24" max="16384" width="7.375" style="0" customWidth="1"/>
  </cols>
  <sheetData>
    <row r="1" spans="1:23" s="5" customFormat="1" ht="21.75" customHeight="1">
      <c r="A1" s="28" t="s">
        <v>98</v>
      </c>
      <c r="B1" s="29"/>
      <c r="C1" s="29"/>
      <c r="D1" s="29"/>
      <c r="W1" s="9"/>
    </row>
    <row r="2" spans="1:23" s="5" customFormat="1" ht="21.75" customHeight="1">
      <c r="A2" s="4" t="s">
        <v>99</v>
      </c>
      <c r="W2" s="9"/>
    </row>
    <row r="3" spans="1:8" ht="16.5" customHeight="1">
      <c r="A3" s="1"/>
      <c r="H3" s="25"/>
    </row>
    <row r="4" spans="1:12" ht="16.5" customHeight="1">
      <c r="A4" s="1" t="s">
        <v>43</v>
      </c>
      <c r="B4" s="29"/>
      <c r="C4" s="29"/>
      <c r="L4" s="25"/>
    </row>
    <row r="5" spans="1:27" ht="16.5" customHeight="1">
      <c r="A5" s="1" t="s">
        <v>42</v>
      </c>
      <c r="B5" s="29"/>
      <c r="C5" s="29"/>
      <c r="W5"/>
      <c r="AA5" s="6"/>
    </row>
    <row r="6" spans="1:25" ht="16.5" customHeight="1">
      <c r="A6" s="1"/>
      <c r="W6"/>
      <c r="Y6" s="6"/>
    </row>
    <row r="7" spans="1:25" ht="16.5" customHeight="1">
      <c r="A7" s="30" t="s">
        <v>2</v>
      </c>
      <c r="B7" s="31"/>
      <c r="C7" s="31"/>
      <c r="G7" s="30" t="s">
        <v>3</v>
      </c>
      <c r="H7" s="30"/>
      <c r="I7" s="30"/>
      <c r="J7" s="30"/>
      <c r="M7" s="30" t="s">
        <v>96</v>
      </c>
      <c r="N7" s="30"/>
      <c r="O7" s="30"/>
      <c r="Q7" s="30" t="s">
        <v>97</v>
      </c>
      <c r="R7" s="30"/>
      <c r="S7" s="30"/>
      <c r="W7"/>
      <c r="Y7" s="6"/>
    </row>
    <row r="8" spans="1:25" ht="16.5" customHeight="1">
      <c r="A8" s="31"/>
      <c r="B8" s="31"/>
      <c r="C8" s="31"/>
      <c r="G8" s="30"/>
      <c r="H8" s="30"/>
      <c r="I8" s="30"/>
      <c r="J8" s="30"/>
      <c r="M8" s="30"/>
      <c r="N8" s="30"/>
      <c r="O8" s="30"/>
      <c r="Q8" s="30"/>
      <c r="R8" s="30"/>
      <c r="S8" s="30"/>
      <c r="W8"/>
      <c r="Y8" s="6"/>
    </row>
    <row r="9" spans="1:25" ht="16.5" customHeight="1">
      <c r="A9" s="1" t="s">
        <v>92</v>
      </c>
      <c r="B9" s="3" t="s">
        <v>50</v>
      </c>
      <c r="C9" s="3" t="s">
        <v>51</v>
      </c>
      <c r="D9" s="3" t="s">
        <v>45</v>
      </c>
      <c r="E9" s="3"/>
      <c r="F9" s="3"/>
      <c r="G9" s="3" t="s">
        <v>93</v>
      </c>
      <c r="H9" s="3" t="s">
        <v>88</v>
      </c>
      <c r="I9" s="3" t="s">
        <v>89</v>
      </c>
      <c r="J9" s="3" t="s">
        <v>87</v>
      </c>
      <c r="M9" s="3" t="s">
        <v>93</v>
      </c>
      <c r="N9" s="3" t="s">
        <v>94</v>
      </c>
      <c r="O9" s="3" t="s">
        <v>95</v>
      </c>
      <c r="Q9" s="3" t="s">
        <v>93</v>
      </c>
      <c r="R9" s="3" t="s">
        <v>94</v>
      </c>
      <c r="S9" s="3" t="s">
        <v>95</v>
      </c>
      <c r="W9"/>
      <c r="Y9" s="6"/>
    </row>
    <row r="10" spans="1:25" ht="16.5" customHeight="1">
      <c r="A10" s="2" t="s">
        <v>25</v>
      </c>
      <c r="B10">
        <v>0</v>
      </c>
      <c r="C10" s="7" t="e">
        <f>B10/B36</f>
        <v>#DIV/0!</v>
      </c>
      <c r="D10" s="27" t="e">
        <f>C10*C43*100</f>
        <v>#DIV/0!</v>
      </c>
      <c r="E10" s="27"/>
      <c r="F10" s="27"/>
      <c r="G10" s="21" t="s">
        <v>72</v>
      </c>
      <c r="H10" s="21" t="e">
        <f>E69/SUM($E$69:$M$69)</f>
        <v>#DIV/0!</v>
      </c>
      <c r="I10" s="21">
        <f>SUM(E43:E68)</f>
        <v>0</v>
      </c>
      <c r="J10" s="21">
        <v>0</v>
      </c>
      <c r="M10" s="21" t="s">
        <v>72</v>
      </c>
      <c r="N10" s="21">
        <v>0</v>
      </c>
      <c r="O10" s="21">
        <v>0.3</v>
      </c>
      <c r="Q10" s="21" t="s">
        <v>72</v>
      </c>
      <c r="R10" s="21">
        <v>0</v>
      </c>
      <c r="S10" s="21">
        <v>0.3</v>
      </c>
      <c r="W10"/>
      <c r="Y10" s="6"/>
    </row>
    <row r="11" spans="1:25" ht="16.5" customHeight="1">
      <c r="A11" s="2" t="s">
        <v>26</v>
      </c>
      <c r="B11">
        <v>0</v>
      </c>
      <c r="C11" s="7" t="e">
        <f>B11/B36</f>
        <v>#DIV/0!</v>
      </c>
      <c r="D11" s="27" t="e">
        <f aca="true" t="shared" si="0" ref="D11:D35">C11*C44*100</f>
        <v>#DIV/0!</v>
      </c>
      <c r="E11" s="27"/>
      <c r="F11" s="27"/>
      <c r="G11" s="21" t="s">
        <v>73</v>
      </c>
      <c r="H11" s="21" t="e">
        <f>F69/SUM($E$69:$M$69)</f>
        <v>#DIV/0!</v>
      </c>
      <c r="I11" s="21">
        <f>SUM(F43:F68)</f>
        <v>0</v>
      </c>
      <c r="J11" s="21">
        <v>0</v>
      </c>
      <c r="M11" s="21" t="s">
        <v>73</v>
      </c>
      <c r="N11" s="21">
        <v>0.3</v>
      </c>
      <c r="O11" s="21">
        <v>0.8</v>
      </c>
      <c r="Q11" s="21" t="s">
        <v>73</v>
      </c>
      <c r="R11" s="21">
        <v>0.1</v>
      </c>
      <c r="S11" s="21">
        <v>0.5</v>
      </c>
      <c r="W11"/>
      <c r="Y11" s="6"/>
    </row>
    <row r="12" spans="1:25" ht="16.5" customHeight="1">
      <c r="A12" s="2" t="s">
        <v>27</v>
      </c>
      <c r="B12">
        <v>0</v>
      </c>
      <c r="C12" s="7" t="e">
        <f>B12/B36</f>
        <v>#DIV/0!</v>
      </c>
      <c r="D12" s="27" t="e">
        <f t="shared" si="0"/>
        <v>#DIV/0!</v>
      </c>
      <c r="E12" s="27"/>
      <c r="F12" s="27"/>
      <c r="G12" s="21" t="s">
        <v>74</v>
      </c>
      <c r="H12" s="21" t="e">
        <f>G69/SUM($E$69:$M$69)</f>
        <v>#DIV/0!</v>
      </c>
      <c r="I12" s="21">
        <f>SUM(G43:G68)</f>
        <v>0</v>
      </c>
      <c r="J12" s="21">
        <v>0</v>
      </c>
      <c r="M12" s="21" t="s">
        <v>74</v>
      </c>
      <c r="N12" s="21">
        <v>0.3</v>
      </c>
      <c r="O12" s="21">
        <v>0.8</v>
      </c>
      <c r="Q12" s="21" t="s">
        <v>74</v>
      </c>
      <c r="R12" s="21">
        <v>0.1</v>
      </c>
      <c r="S12" s="21">
        <v>0.5</v>
      </c>
      <c r="W12"/>
      <c r="Y12" s="6"/>
    </row>
    <row r="13" spans="1:25" ht="16.5" customHeight="1">
      <c r="A13" s="2" t="s">
        <v>16</v>
      </c>
      <c r="B13">
        <v>0</v>
      </c>
      <c r="C13" s="7" t="e">
        <f>B13/B36</f>
        <v>#DIV/0!</v>
      </c>
      <c r="D13" s="27" t="e">
        <f t="shared" si="0"/>
        <v>#DIV/0!</v>
      </c>
      <c r="E13" s="27"/>
      <c r="F13" s="27"/>
      <c r="G13" s="21" t="s">
        <v>86</v>
      </c>
      <c r="H13" s="21" t="e">
        <f>H69/SUM($E$69:$M$69)</f>
        <v>#DIV/0!</v>
      </c>
      <c r="I13" s="21">
        <f>SUM(H43:H68)</f>
        <v>0</v>
      </c>
      <c r="J13" s="21">
        <v>0</v>
      </c>
      <c r="M13" s="21" t="s">
        <v>86</v>
      </c>
      <c r="N13" s="21">
        <v>0</v>
      </c>
      <c r="O13" s="21">
        <v>0.25</v>
      </c>
      <c r="Q13" s="21" t="s">
        <v>86</v>
      </c>
      <c r="R13" s="21">
        <v>0</v>
      </c>
      <c r="S13" s="21">
        <v>0.5</v>
      </c>
      <c r="W13"/>
      <c r="Y13" s="6"/>
    </row>
    <row r="14" spans="1:25" ht="16.5" customHeight="1">
      <c r="A14" s="2" t="s">
        <v>17</v>
      </c>
      <c r="B14">
        <v>0</v>
      </c>
      <c r="C14" s="7" t="e">
        <f>B14/B36</f>
        <v>#DIV/0!</v>
      </c>
      <c r="D14" s="27" t="e">
        <f t="shared" si="0"/>
        <v>#DIV/0!</v>
      </c>
      <c r="E14" s="27"/>
      <c r="F14" s="27"/>
      <c r="G14" s="21" t="s">
        <v>85</v>
      </c>
      <c r="H14" s="21" t="e">
        <f>I69/SUM($E$69:$M$69)</f>
        <v>#DIV/0!</v>
      </c>
      <c r="I14" s="21">
        <f>SUM(I43:I68)</f>
        <v>0</v>
      </c>
      <c r="J14" s="21">
        <v>0</v>
      </c>
      <c r="M14" s="21" t="s">
        <v>85</v>
      </c>
      <c r="N14" s="21">
        <v>0.2</v>
      </c>
      <c r="O14" s="21">
        <v>0.6</v>
      </c>
      <c r="Q14" s="21" t="s">
        <v>85</v>
      </c>
      <c r="R14" s="21">
        <v>0.3</v>
      </c>
      <c r="S14" s="21">
        <v>0.9</v>
      </c>
      <c r="W14"/>
      <c r="Y14" s="6"/>
    </row>
    <row r="15" spans="1:25" ht="16.5" customHeight="1">
      <c r="A15" s="2" t="s">
        <v>18</v>
      </c>
      <c r="B15">
        <v>0</v>
      </c>
      <c r="C15" s="7" t="e">
        <f>B15/B36</f>
        <v>#DIV/0!</v>
      </c>
      <c r="D15" s="27" t="e">
        <f t="shared" si="0"/>
        <v>#DIV/0!</v>
      </c>
      <c r="E15" s="27"/>
      <c r="F15" s="27"/>
      <c r="G15" s="21" t="s">
        <v>84</v>
      </c>
      <c r="H15" s="21" t="e">
        <f>J69/SUM($E$69:$M$69)</f>
        <v>#DIV/0!</v>
      </c>
      <c r="I15" s="21">
        <f>SUM(J43:J68)</f>
        <v>0</v>
      </c>
      <c r="J15" s="21">
        <v>0</v>
      </c>
      <c r="M15" s="21" t="s">
        <v>84</v>
      </c>
      <c r="N15" s="21">
        <v>0</v>
      </c>
      <c r="O15" s="21">
        <v>0.25</v>
      </c>
      <c r="Q15" s="21" t="s">
        <v>84</v>
      </c>
      <c r="R15" s="21">
        <v>0</v>
      </c>
      <c r="S15" s="21">
        <v>0.5</v>
      </c>
      <c r="W15"/>
      <c r="Y15" s="6"/>
    </row>
    <row r="16" spans="1:25" ht="16.5" customHeight="1">
      <c r="A16" s="2" t="s">
        <v>19</v>
      </c>
      <c r="B16">
        <v>0</v>
      </c>
      <c r="C16" s="7" t="e">
        <f>B16/B36</f>
        <v>#DIV/0!</v>
      </c>
      <c r="D16" s="27" t="e">
        <f t="shared" si="0"/>
        <v>#DIV/0!</v>
      </c>
      <c r="E16" s="27"/>
      <c r="F16" s="27"/>
      <c r="G16" s="21" t="s">
        <v>10</v>
      </c>
      <c r="H16" s="21" t="e">
        <f>K69/SUM($E$69:$M$69)</f>
        <v>#DIV/0!</v>
      </c>
      <c r="I16" s="21">
        <f>SUM(K43:K68)</f>
        <v>0</v>
      </c>
      <c r="J16" s="21">
        <v>0</v>
      </c>
      <c r="M16" s="21" t="s">
        <v>10</v>
      </c>
      <c r="N16" s="21">
        <v>0</v>
      </c>
      <c r="O16" s="21">
        <v>0.5</v>
      </c>
      <c r="Q16" s="21" t="s">
        <v>10</v>
      </c>
      <c r="R16" s="21">
        <v>0</v>
      </c>
      <c r="S16" s="21">
        <v>0.8</v>
      </c>
      <c r="W16"/>
      <c r="Y16" s="6"/>
    </row>
    <row r="17" spans="1:25" ht="16.5" customHeight="1">
      <c r="A17" s="2" t="s">
        <v>20</v>
      </c>
      <c r="B17">
        <v>0</v>
      </c>
      <c r="C17" s="7" t="e">
        <f>B17/B36</f>
        <v>#DIV/0!</v>
      </c>
      <c r="D17" s="27" t="e">
        <f t="shared" si="0"/>
        <v>#DIV/0!</v>
      </c>
      <c r="E17" s="27"/>
      <c r="F17" s="27"/>
      <c r="G17" s="21" t="s">
        <v>12</v>
      </c>
      <c r="H17" s="21" t="e">
        <f>L69/SUM($E$69:$M$69)</f>
        <v>#DIV/0!</v>
      </c>
      <c r="I17" s="21">
        <f>SUM(L43:L68)</f>
        <v>0</v>
      </c>
      <c r="J17" s="21">
        <v>0</v>
      </c>
      <c r="M17" s="21" t="s">
        <v>12</v>
      </c>
      <c r="N17" s="21">
        <v>0</v>
      </c>
      <c r="O17" s="21">
        <v>0.2</v>
      </c>
      <c r="Q17" s="21" t="s">
        <v>12</v>
      </c>
      <c r="R17" s="21">
        <v>0</v>
      </c>
      <c r="S17" s="21">
        <v>0.3</v>
      </c>
      <c r="W17"/>
      <c r="Y17" s="6"/>
    </row>
    <row r="18" spans="1:25" ht="16.5" customHeight="1">
      <c r="A18" s="2" t="s">
        <v>21</v>
      </c>
      <c r="B18">
        <v>0</v>
      </c>
      <c r="C18" s="7" t="e">
        <f>B18/B36</f>
        <v>#DIV/0!</v>
      </c>
      <c r="D18" s="27" t="e">
        <f t="shared" si="0"/>
        <v>#DIV/0!</v>
      </c>
      <c r="E18" s="27"/>
      <c r="F18" s="27"/>
      <c r="G18" s="21" t="s">
        <v>11</v>
      </c>
      <c r="H18" s="21" t="e">
        <f>M69/SUM($E$69:$M$69)</f>
        <v>#DIV/0!</v>
      </c>
      <c r="I18" s="21">
        <f>SUM(M43:M68)</f>
        <v>0</v>
      </c>
      <c r="J18" s="21">
        <v>0</v>
      </c>
      <c r="M18" s="21" t="s">
        <v>11</v>
      </c>
      <c r="N18" s="21">
        <v>0</v>
      </c>
      <c r="O18" s="21">
        <v>0</v>
      </c>
      <c r="Q18" s="21" t="s">
        <v>11</v>
      </c>
      <c r="R18" s="21">
        <v>0</v>
      </c>
      <c r="S18" s="21">
        <v>0</v>
      </c>
      <c r="W18"/>
      <c r="Y18" s="6"/>
    </row>
    <row r="19" spans="1:25" ht="16.5" customHeight="1">
      <c r="A19" s="2" t="s">
        <v>23</v>
      </c>
      <c r="B19">
        <v>0</v>
      </c>
      <c r="C19" s="7" t="e">
        <f>B19/B36</f>
        <v>#DIV/0!</v>
      </c>
      <c r="D19" s="27" t="e">
        <f t="shared" si="0"/>
        <v>#DIV/0!</v>
      </c>
      <c r="E19" s="27"/>
      <c r="F19" s="27"/>
      <c r="G19" s="22" t="s">
        <v>75</v>
      </c>
      <c r="H19" s="22" t="e">
        <f>N69/SUM($E$69:$M$69)</f>
        <v>#DIV/0!</v>
      </c>
      <c r="I19" s="22">
        <f>SUM(N43:N68)</f>
        <v>0</v>
      </c>
      <c r="J19" s="22">
        <v>0</v>
      </c>
      <c r="M19" s="22" t="s">
        <v>75</v>
      </c>
      <c r="N19" s="22">
        <v>0.25</v>
      </c>
      <c r="O19" s="22">
        <v>0.6</v>
      </c>
      <c r="Q19" s="22" t="s">
        <v>75</v>
      </c>
      <c r="R19" s="22">
        <v>0</v>
      </c>
      <c r="S19" s="22">
        <v>0.5</v>
      </c>
      <c r="W19"/>
      <c r="Y19" s="6"/>
    </row>
    <row r="20" spans="1:25" ht="16.5" customHeight="1">
      <c r="A20" s="2" t="s">
        <v>22</v>
      </c>
      <c r="B20">
        <v>0</v>
      </c>
      <c r="C20" s="7" t="e">
        <f>B20/B36</f>
        <v>#DIV/0!</v>
      </c>
      <c r="D20" s="27" t="e">
        <f t="shared" si="0"/>
        <v>#DIV/0!</v>
      </c>
      <c r="E20" s="27"/>
      <c r="F20" s="27"/>
      <c r="G20" s="22" t="s">
        <v>76</v>
      </c>
      <c r="H20" s="22" t="e">
        <f>O69/SUM($E$69:$M$69)</f>
        <v>#DIV/0!</v>
      </c>
      <c r="I20" s="22">
        <f>SUM(O43:O68)</f>
        <v>0</v>
      </c>
      <c r="J20" s="22">
        <v>0</v>
      </c>
      <c r="M20" s="22" t="s">
        <v>76</v>
      </c>
      <c r="N20" s="22">
        <v>0</v>
      </c>
      <c r="O20" s="22">
        <v>0</v>
      </c>
      <c r="Q20" s="22" t="s">
        <v>76</v>
      </c>
      <c r="R20" s="22">
        <v>0</v>
      </c>
      <c r="S20" s="22">
        <v>0</v>
      </c>
      <c r="W20"/>
      <c r="Y20" s="6"/>
    </row>
    <row r="21" spans="1:25" ht="16.5" customHeight="1">
      <c r="A21" s="2" t="s">
        <v>24</v>
      </c>
      <c r="B21">
        <v>0</v>
      </c>
      <c r="C21" s="7" t="e">
        <f>B21/B36</f>
        <v>#DIV/0!</v>
      </c>
      <c r="D21" s="27" t="e">
        <f t="shared" si="0"/>
        <v>#DIV/0!</v>
      </c>
      <c r="E21" s="27"/>
      <c r="F21" s="27"/>
      <c r="G21" s="22" t="s">
        <v>77</v>
      </c>
      <c r="H21" s="22" t="e">
        <f>P69/SUM($E$69:$M$69)</f>
        <v>#DIV/0!</v>
      </c>
      <c r="I21" s="22">
        <f>SUM(P43:P68)</f>
        <v>0</v>
      </c>
      <c r="J21" s="22">
        <v>0</v>
      </c>
      <c r="M21" s="22" t="s">
        <v>77</v>
      </c>
      <c r="N21" s="22">
        <v>0</v>
      </c>
      <c r="O21" s="22">
        <v>0</v>
      </c>
      <c r="Q21" s="22" t="s">
        <v>77</v>
      </c>
      <c r="R21" s="22">
        <v>0</v>
      </c>
      <c r="S21" s="22">
        <v>0</v>
      </c>
      <c r="W21"/>
      <c r="Y21" s="6"/>
    </row>
    <row r="22" spans="1:25" ht="16.5" customHeight="1">
      <c r="A22" s="2" t="s">
        <v>28</v>
      </c>
      <c r="B22">
        <v>0</v>
      </c>
      <c r="C22" s="7" t="e">
        <f>B22/B36</f>
        <v>#DIV/0!</v>
      </c>
      <c r="D22" s="27" t="e">
        <f t="shared" si="0"/>
        <v>#DIV/0!</v>
      </c>
      <c r="E22" s="27"/>
      <c r="F22" s="27"/>
      <c r="G22" s="22" t="s">
        <v>78</v>
      </c>
      <c r="H22" s="22" t="e">
        <f>Q69/SUM($E$69:$M$69)</f>
        <v>#DIV/0!</v>
      </c>
      <c r="I22" s="22">
        <f>SUM(Q43:Q68)</f>
        <v>0</v>
      </c>
      <c r="J22" s="22">
        <v>0</v>
      </c>
      <c r="M22" s="22" t="s">
        <v>78</v>
      </c>
      <c r="N22" s="22">
        <v>0.1</v>
      </c>
      <c r="O22" s="22">
        <v>0.3</v>
      </c>
      <c r="Q22" s="22" t="s">
        <v>78</v>
      </c>
      <c r="R22" s="22">
        <v>0.1</v>
      </c>
      <c r="S22" s="22">
        <v>0.6</v>
      </c>
      <c r="W22"/>
      <c r="Y22" s="6"/>
    </row>
    <row r="23" spans="1:25" ht="16.5" customHeight="1">
      <c r="A23" s="2" t="s">
        <v>29</v>
      </c>
      <c r="B23">
        <v>0</v>
      </c>
      <c r="C23" s="7" t="e">
        <f>B23/B36</f>
        <v>#DIV/0!</v>
      </c>
      <c r="D23" s="27" t="e">
        <f t="shared" si="0"/>
        <v>#DIV/0!</v>
      </c>
      <c r="E23" s="27"/>
      <c r="F23" s="27"/>
      <c r="G23" s="23" t="s">
        <v>79</v>
      </c>
      <c r="H23" s="23" t="e">
        <f>R69/SUM($E$69:$M$69)</f>
        <v>#DIV/0!</v>
      </c>
      <c r="I23" s="23">
        <f>SUM(R43:R68)</f>
        <v>0</v>
      </c>
      <c r="J23" s="23">
        <v>0</v>
      </c>
      <c r="M23" s="23" t="s">
        <v>79</v>
      </c>
      <c r="N23" s="23">
        <v>1.5</v>
      </c>
      <c r="O23" s="23">
        <v>3.5</v>
      </c>
      <c r="Q23" s="23" t="s">
        <v>79</v>
      </c>
      <c r="R23" s="23">
        <v>2.5</v>
      </c>
      <c r="S23" s="23">
        <v>5</v>
      </c>
      <c r="W23"/>
      <c r="Y23" s="6"/>
    </row>
    <row r="24" spans="1:25" ht="16.5" customHeight="1">
      <c r="A24" s="2" t="s">
        <v>30</v>
      </c>
      <c r="B24">
        <v>0</v>
      </c>
      <c r="C24" s="7" t="e">
        <f>B24/B36</f>
        <v>#DIV/0!</v>
      </c>
      <c r="D24" s="27" t="e">
        <f t="shared" si="0"/>
        <v>#DIV/0!</v>
      </c>
      <c r="E24" s="27"/>
      <c r="F24" s="27"/>
      <c r="G24" s="23" t="s">
        <v>80</v>
      </c>
      <c r="H24" s="23" t="e">
        <f>S69/SUM($E$69:$M$69)</f>
        <v>#DIV/0!</v>
      </c>
      <c r="I24" s="23">
        <f>SUM(S43:S68)</f>
        <v>0</v>
      </c>
      <c r="J24" s="23">
        <v>0</v>
      </c>
      <c r="M24" s="23" t="s">
        <v>80</v>
      </c>
      <c r="N24" s="23">
        <v>0</v>
      </c>
      <c r="O24" s="23">
        <v>0</v>
      </c>
      <c r="Q24" s="23" t="s">
        <v>80</v>
      </c>
      <c r="R24" s="23">
        <v>0</v>
      </c>
      <c r="S24" s="23">
        <v>0</v>
      </c>
      <c r="W24"/>
      <c r="Y24" s="6"/>
    </row>
    <row r="25" spans="1:25" ht="16.5" customHeight="1">
      <c r="A25" s="2" t="s">
        <v>31</v>
      </c>
      <c r="B25">
        <v>0</v>
      </c>
      <c r="C25" s="7" t="e">
        <f>B25/B36</f>
        <v>#DIV/0!</v>
      </c>
      <c r="D25" s="27" t="e">
        <f t="shared" si="0"/>
        <v>#DIV/0!</v>
      </c>
      <c r="E25" s="27"/>
      <c r="F25" s="27"/>
      <c r="W25"/>
      <c r="Y25" s="6"/>
    </row>
    <row r="26" spans="1:25" ht="16.5" customHeight="1">
      <c r="A26" s="2" t="s">
        <v>32</v>
      </c>
      <c r="B26">
        <v>0</v>
      </c>
      <c r="C26" s="7" t="e">
        <f>B26/B36</f>
        <v>#DIV/0!</v>
      </c>
      <c r="D26" s="27" t="e">
        <f t="shared" si="0"/>
        <v>#DIV/0!</v>
      </c>
      <c r="E26" s="27"/>
      <c r="F26" s="27"/>
      <c r="H26" s="7"/>
      <c r="W26"/>
      <c r="Y26" s="6"/>
    </row>
    <row r="27" spans="1:25" ht="16.5" customHeight="1">
      <c r="A27" s="2" t="s">
        <v>33</v>
      </c>
      <c r="B27">
        <v>0</v>
      </c>
      <c r="C27" s="7" t="e">
        <f>B27/B36</f>
        <v>#DIV/0!</v>
      </c>
      <c r="D27" s="27" t="e">
        <f t="shared" si="0"/>
        <v>#DIV/0!</v>
      </c>
      <c r="E27" s="27"/>
      <c r="F27" s="27"/>
      <c r="W27"/>
      <c r="Y27" s="6"/>
    </row>
    <row r="28" spans="1:23" ht="16.5" customHeight="1">
      <c r="A28" s="2" t="s">
        <v>34</v>
      </c>
      <c r="B28">
        <v>0</v>
      </c>
      <c r="C28" s="7" t="e">
        <f>B28/B36</f>
        <v>#DIV/0!</v>
      </c>
      <c r="D28" s="27" t="e">
        <f t="shared" si="0"/>
        <v>#DIV/0!</v>
      </c>
      <c r="U28" s="6"/>
      <c r="W28"/>
    </row>
    <row r="29" spans="1:4" ht="16.5" customHeight="1">
      <c r="A29" s="2" t="s">
        <v>35</v>
      </c>
      <c r="B29">
        <v>0</v>
      </c>
      <c r="C29" s="7" t="e">
        <f>B29/B36</f>
        <v>#DIV/0!</v>
      </c>
      <c r="D29" s="27" t="e">
        <f t="shared" si="0"/>
        <v>#DIV/0!</v>
      </c>
    </row>
    <row r="30" spans="1:4" ht="16.5" customHeight="1">
      <c r="A30" s="2" t="s">
        <v>36</v>
      </c>
      <c r="B30">
        <v>0</v>
      </c>
      <c r="C30" s="7" t="e">
        <f>B30/B36</f>
        <v>#DIV/0!</v>
      </c>
      <c r="D30" s="27" t="e">
        <f t="shared" si="0"/>
        <v>#DIV/0!</v>
      </c>
    </row>
    <row r="31" spans="1:4" ht="16.5" customHeight="1">
      <c r="A31" s="2" t="s">
        <v>37</v>
      </c>
      <c r="B31">
        <v>0</v>
      </c>
      <c r="C31" s="7" t="e">
        <f>B31/B36</f>
        <v>#DIV/0!</v>
      </c>
      <c r="D31" s="27" t="e">
        <f t="shared" si="0"/>
        <v>#DIV/0!</v>
      </c>
    </row>
    <row r="32" spans="1:4" ht="16.5" customHeight="1">
      <c r="A32" s="2" t="s">
        <v>38</v>
      </c>
      <c r="B32">
        <v>0</v>
      </c>
      <c r="C32" s="7" t="e">
        <f>B32/B36</f>
        <v>#DIV/0!</v>
      </c>
      <c r="D32" s="27" t="e">
        <f t="shared" si="0"/>
        <v>#DIV/0!</v>
      </c>
    </row>
    <row r="33" spans="1:4" ht="16.5" customHeight="1">
      <c r="A33" s="2" t="s">
        <v>39</v>
      </c>
      <c r="B33">
        <v>0</v>
      </c>
      <c r="C33" s="7" t="e">
        <f>B33/B36</f>
        <v>#DIV/0!</v>
      </c>
      <c r="D33" s="27" t="e">
        <f t="shared" si="0"/>
        <v>#DIV/0!</v>
      </c>
    </row>
    <row r="34" spans="1:4" ht="16.5" customHeight="1">
      <c r="A34" s="2" t="s">
        <v>40</v>
      </c>
      <c r="B34">
        <v>0</v>
      </c>
      <c r="C34" s="7" t="e">
        <f>B34/B36</f>
        <v>#DIV/0!</v>
      </c>
      <c r="D34" s="27" t="e">
        <f t="shared" si="0"/>
        <v>#DIV/0!</v>
      </c>
    </row>
    <row r="35" spans="1:4" ht="16.5" customHeight="1">
      <c r="A35" s="2" t="s">
        <v>41</v>
      </c>
      <c r="B35">
        <v>0</v>
      </c>
      <c r="C35" s="7" t="e">
        <f>B35/B36</f>
        <v>#DIV/0!</v>
      </c>
      <c r="D35" s="27" t="e">
        <f t="shared" si="0"/>
        <v>#DIV/0!</v>
      </c>
    </row>
    <row r="36" spans="1:4" ht="16.5" customHeight="1">
      <c r="A36" s="1" t="s">
        <v>46</v>
      </c>
      <c r="B36" s="1">
        <f>SUM(B10:B35)</f>
        <v>0</v>
      </c>
      <c r="C36" s="26" t="e">
        <f>SUM(C10:C35)</f>
        <v>#DIV/0!</v>
      </c>
      <c r="D36" s="26" t="e">
        <f>SUM(D10:D35)/100</f>
        <v>#DIV/0!</v>
      </c>
    </row>
    <row r="40" spans="1:23" ht="16.5" customHeight="1">
      <c r="A40"/>
      <c r="W40"/>
    </row>
    <row r="41" spans="1:23" ht="16.5" customHeight="1">
      <c r="A41" s="1" t="s">
        <v>83</v>
      </c>
      <c r="W41"/>
    </row>
    <row r="42" spans="2:23" ht="16.5" customHeight="1">
      <c r="B42" s="3" t="s">
        <v>44</v>
      </c>
      <c r="C42" s="3" t="s">
        <v>45</v>
      </c>
      <c r="D42" s="3" t="s">
        <v>81</v>
      </c>
      <c r="E42" s="21" t="s">
        <v>72</v>
      </c>
      <c r="F42" s="21" t="s">
        <v>73</v>
      </c>
      <c r="G42" s="21" t="s">
        <v>74</v>
      </c>
      <c r="H42" s="21" t="s">
        <v>7</v>
      </c>
      <c r="I42" s="21" t="s">
        <v>8</v>
      </c>
      <c r="J42" s="21" t="s">
        <v>9</v>
      </c>
      <c r="K42" s="21" t="s">
        <v>10</v>
      </c>
      <c r="L42" s="21" t="s">
        <v>12</v>
      </c>
      <c r="M42" s="21" t="s">
        <v>11</v>
      </c>
      <c r="N42" s="22" t="s">
        <v>75</v>
      </c>
      <c r="O42" s="22" t="s">
        <v>76</v>
      </c>
      <c r="P42" s="22" t="s">
        <v>77</v>
      </c>
      <c r="Q42" s="22" t="s">
        <v>78</v>
      </c>
      <c r="R42" s="23" t="s">
        <v>79</v>
      </c>
      <c r="S42" s="23" t="s">
        <v>80</v>
      </c>
      <c r="W42"/>
    </row>
    <row r="43" spans="1:23" ht="16.5" customHeight="1">
      <c r="A43" s="2" t="s">
        <v>25</v>
      </c>
      <c r="B43" s="6">
        <v>273.5005364806867</v>
      </c>
      <c r="C43" s="16">
        <v>0.1591</v>
      </c>
      <c r="D43" s="6">
        <f>B10/B43</f>
        <v>0</v>
      </c>
      <c r="E43">
        <f aca="true" t="shared" si="1" ref="E43:S58">$D43*E74</f>
        <v>0</v>
      </c>
      <c r="F43">
        <f t="shared" si="1"/>
        <v>0</v>
      </c>
      <c r="G43">
        <f t="shared" si="1"/>
        <v>0</v>
      </c>
      <c r="H43">
        <f t="shared" si="1"/>
        <v>0</v>
      </c>
      <c r="I43">
        <f t="shared" si="1"/>
        <v>0</v>
      </c>
      <c r="J43">
        <f t="shared" si="1"/>
        <v>0</v>
      </c>
      <c r="K43">
        <f t="shared" si="1"/>
        <v>0</v>
      </c>
      <c r="L43">
        <f t="shared" si="1"/>
        <v>0</v>
      </c>
      <c r="M43">
        <f t="shared" si="1"/>
        <v>0</v>
      </c>
      <c r="N43">
        <f t="shared" si="1"/>
        <v>0</v>
      </c>
      <c r="O43">
        <f t="shared" si="1"/>
        <v>0</v>
      </c>
      <c r="P43">
        <f t="shared" si="1"/>
        <v>0</v>
      </c>
      <c r="Q43">
        <f t="shared" si="1"/>
        <v>0</v>
      </c>
      <c r="R43">
        <f t="shared" si="1"/>
        <v>0</v>
      </c>
      <c r="S43">
        <f t="shared" si="1"/>
        <v>0</v>
      </c>
      <c r="W43"/>
    </row>
    <row r="44" spans="1:23" ht="16.5" customHeight="1">
      <c r="A44" s="2" t="s">
        <v>26</v>
      </c>
      <c r="B44" s="6">
        <v>383.312030075188</v>
      </c>
      <c r="C44" s="6">
        <v>0.111</v>
      </c>
      <c r="D44" s="6">
        <f aca="true" t="shared" si="2" ref="D44:D68">B11/B44</f>
        <v>0</v>
      </c>
      <c r="E44">
        <f t="shared" si="1"/>
        <v>0</v>
      </c>
      <c r="F44">
        <f t="shared" si="1"/>
        <v>0</v>
      </c>
      <c r="G44">
        <f t="shared" si="1"/>
        <v>0</v>
      </c>
      <c r="H44">
        <f t="shared" si="1"/>
        <v>0</v>
      </c>
      <c r="I44">
        <f t="shared" si="1"/>
        <v>0</v>
      </c>
      <c r="J44">
        <f t="shared" si="1"/>
        <v>0</v>
      </c>
      <c r="K44">
        <f t="shared" si="1"/>
        <v>0</v>
      </c>
      <c r="L44">
        <f t="shared" si="1"/>
        <v>0</v>
      </c>
      <c r="M44">
        <f t="shared" si="1"/>
        <v>0</v>
      </c>
      <c r="N44">
        <f t="shared" si="1"/>
        <v>0</v>
      </c>
      <c r="O44">
        <f t="shared" si="1"/>
        <v>0</v>
      </c>
      <c r="P44">
        <f t="shared" si="1"/>
        <v>0</v>
      </c>
      <c r="Q44">
        <f t="shared" si="1"/>
        <v>0</v>
      </c>
      <c r="R44">
        <f t="shared" si="1"/>
        <v>0</v>
      </c>
      <c r="S44">
        <f t="shared" si="1"/>
        <v>0</v>
      </c>
      <c r="W44"/>
    </row>
    <row r="45" spans="1:23" ht="16.5" customHeight="1">
      <c r="A45" s="2" t="s">
        <v>27</v>
      </c>
      <c r="B45" s="6">
        <v>509.805</v>
      </c>
      <c r="C45" s="6">
        <v>0.105</v>
      </c>
      <c r="D45" s="6">
        <f t="shared" si="2"/>
        <v>0</v>
      </c>
      <c r="E45">
        <f t="shared" si="1"/>
        <v>0</v>
      </c>
      <c r="F45">
        <f t="shared" si="1"/>
        <v>0</v>
      </c>
      <c r="G45">
        <f t="shared" si="1"/>
        <v>0</v>
      </c>
      <c r="H45">
        <f t="shared" si="1"/>
        <v>0</v>
      </c>
      <c r="I45">
        <f t="shared" si="1"/>
        <v>0</v>
      </c>
      <c r="J45">
        <f t="shared" si="1"/>
        <v>0</v>
      </c>
      <c r="K45">
        <f t="shared" si="1"/>
        <v>0</v>
      </c>
      <c r="L45">
        <f t="shared" si="1"/>
        <v>0</v>
      </c>
      <c r="M45">
        <f t="shared" si="1"/>
        <v>0</v>
      </c>
      <c r="N45">
        <f t="shared" si="1"/>
        <v>0</v>
      </c>
      <c r="O45">
        <f t="shared" si="1"/>
        <v>0</v>
      </c>
      <c r="P45">
        <f t="shared" si="1"/>
        <v>0</v>
      </c>
      <c r="Q45">
        <f t="shared" si="1"/>
        <v>0</v>
      </c>
      <c r="R45">
        <f t="shared" si="1"/>
        <v>0</v>
      </c>
      <c r="S45">
        <f t="shared" si="1"/>
        <v>0</v>
      </c>
      <c r="W45"/>
    </row>
    <row r="46" spans="1:23" ht="16.5" customHeight="1">
      <c r="A46" s="2" t="s">
        <v>16</v>
      </c>
      <c r="B46" s="6">
        <v>260.6741071231322</v>
      </c>
      <c r="C46" s="6">
        <v>0</v>
      </c>
      <c r="D46" s="6">
        <f t="shared" si="2"/>
        <v>0</v>
      </c>
      <c r="E46">
        <f t="shared" si="1"/>
        <v>0</v>
      </c>
      <c r="F46">
        <f t="shared" si="1"/>
        <v>0</v>
      </c>
      <c r="G46">
        <f t="shared" si="1"/>
        <v>0</v>
      </c>
      <c r="H46">
        <f t="shared" si="1"/>
        <v>0</v>
      </c>
      <c r="I46">
        <f t="shared" si="1"/>
        <v>0</v>
      </c>
      <c r="J46">
        <f t="shared" si="1"/>
        <v>0</v>
      </c>
      <c r="K46">
        <f t="shared" si="1"/>
        <v>0</v>
      </c>
      <c r="L46">
        <f t="shared" si="1"/>
        <v>0</v>
      </c>
      <c r="M46">
        <f t="shared" si="1"/>
        <v>0</v>
      </c>
      <c r="N46">
        <f t="shared" si="1"/>
        <v>0</v>
      </c>
      <c r="O46">
        <f t="shared" si="1"/>
        <v>0</v>
      </c>
      <c r="P46">
        <f t="shared" si="1"/>
        <v>0</v>
      </c>
      <c r="Q46">
        <f t="shared" si="1"/>
        <v>0</v>
      </c>
      <c r="R46">
        <f t="shared" si="1"/>
        <v>0</v>
      </c>
      <c r="S46">
        <f t="shared" si="1"/>
        <v>0</v>
      </c>
      <c r="W46"/>
    </row>
    <row r="47" spans="1:23" ht="16.5" customHeight="1">
      <c r="A47" s="2" t="s">
        <v>17</v>
      </c>
      <c r="B47" s="6">
        <v>274.78912483993</v>
      </c>
      <c r="C47" s="6">
        <v>0.009</v>
      </c>
      <c r="D47" s="6">
        <f t="shared" si="2"/>
        <v>0</v>
      </c>
      <c r="E47">
        <f t="shared" si="1"/>
        <v>0</v>
      </c>
      <c r="F47">
        <f t="shared" si="1"/>
        <v>0</v>
      </c>
      <c r="G47">
        <f t="shared" si="1"/>
        <v>0</v>
      </c>
      <c r="H47">
        <f t="shared" si="1"/>
        <v>0</v>
      </c>
      <c r="I47">
        <f t="shared" si="1"/>
        <v>0</v>
      </c>
      <c r="J47">
        <f t="shared" si="1"/>
        <v>0</v>
      </c>
      <c r="K47">
        <f t="shared" si="1"/>
        <v>0</v>
      </c>
      <c r="L47">
        <f t="shared" si="1"/>
        <v>0</v>
      </c>
      <c r="M47">
        <f t="shared" si="1"/>
        <v>0</v>
      </c>
      <c r="N47">
        <f t="shared" si="1"/>
        <v>0</v>
      </c>
      <c r="O47">
        <f t="shared" si="1"/>
        <v>0</v>
      </c>
      <c r="P47">
        <f t="shared" si="1"/>
        <v>0</v>
      </c>
      <c r="Q47">
        <f t="shared" si="1"/>
        <v>0</v>
      </c>
      <c r="R47">
        <f t="shared" si="1"/>
        <v>0</v>
      </c>
      <c r="S47">
        <f t="shared" si="1"/>
        <v>0</v>
      </c>
      <c r="W47"/>
    </row>
    <row r="48" spans="1:23" ht="16.5" customHeight="1">
      <c r="A48" s="2" t="s">
        <v>18</v>
      </c>
      <c r="B48" s="6">
        <v>195.8117549936952</v>
      </c>
      <c r="C48" s="6">
        <v>0</v>
      </c>
      <c r="D48" s="6">
        <f t="shared" si="2"/>
        <v>0</v>
      </c>
      <c r="E48">
        <f t="shared" si="1"/>
        <v>0</v>
      </c>
      <c r="F48">
        <f t="shared" si="1"/>
        <v>0</v>
      </c>
      <c r="G48">
        <f t="shared" si="1"/>
        <v>0</v>
      </c>
      <c r="H48">
        <f t="shared" si="1"/>
        <v>0</v>
      </c>
      <c r="I48">
        <f t="shared" si="1"/>
        <v>0</v>
      </c>
      <c r="J48">
        <f t="shared" si="1"/>
        <v>0</v>
      </c>
      <c r="K48">
        <f t="shared" si="1"/>
        <v>0</v>
      </c>
      <c r="L48">
        <f t="shared" si="1"/>
        <v>0</v>
      </c>
      <c r="M48">
        <f t="shared" si="1"/>
        <v>0</v>
      </c>
      <c r="N48">
        <f t="shared" si="1"/>
        <v>0</v>
      </c>
      <c r="O48">
        <f t="shared" si="1"/>
        <v>0</v>
      </c>
      <c r="P48">
        <f t="shared" si="1"/>
        <v>0</v>
      </c>
      <c r="Q48">
        <f t="shared" si="1"/>
        <v>0</v>
      </c>
      <c r="R48">
        <f t="shared" si="1"/>
        <v>0</v>
      </c>
      <c r="S48">
        <f t="shared" si="1"/>
        <v>0</v>
      </c>
      <c r="W48"/>
    </row>
    <row r="49" spans="1:23" ht="16.5" customHeight="1">
      <c r="A49" s="2" t="s">
        <v>19</v>
      </c>
      <c r="B49" s="6">
        <v>339.69250593042875</v>
      </c>
      <c r="C49" s="6">
        <v>0.005</v>
      </c>
      <c r="D49" s="6">
        <f t="shared" si="2"/>
        <v>0</v>
      </c>
      <c r="E49">
        <f t="shared" si="1"/>
        <v>0</v>
      </c>
      <c r="F49">
        <f t="shared" si="1"/>
        <v>0</v>
      </c>
      <c r="G49">
        <f t="shared" si="1"/>
        <v>0</v>
      </c>
      <c r="H49">
        <f t="shared" si="1"/>
        <v>0</v>
      </c>
      <c r="I49">
        <f t="shared" si="1"/>
        <v>0</v>
      </c>
      <c r="J49">
        <f t="shared" si="1"/>
        <v>0</v>
      </c>
      <c r="K49">
        <f t="shared" si="1"/>
        <v>0</v>
      </c>
      <c r="L49">
        <f t="shared" si="1"/>
        <v>0</v>
      </c>
      <c r="M49">
        <f t="shared" si="1"/>
        <v>0</v>
      </c>
      <c r="N49">
        <f t="shared" si="1"/>
        <v>0</v>
      </c>
      <c r="O49">
        <f t="shared" si="1"/>
        <v>0</v>
      </c>
      <c r="P49">
        <f t="shared" si="1"/>
        <v>0</v>
      </c>
      <c r="Q49">
        <f t="shared" si="1"/>
        <v>0</v>
      </c>
      <c r="R49">
        <f t="shared" si="1"/>
        <v>0</v>
      </c>
      <c r="S49">
        <f t="shared" si="1"/>
        <v>0</v>
      </c>
      <c r="W49"/>
    </row>
    <row r="50" spans="1:23" ht="16.5" customHeight="1">
      <c r="A50" s="2" t="s">
        <v>20</v>
      </c>
      <c r="B50" s="6">
        <v>269.2902411938413</v>
      </c>
      <c r="C50" s="6">
        <v>0.001</v>
      </c>
      <c r="D50" s="6">
        <f t="shared" si="2"/>
        <v>0</v>
      </c>
      <c r="E50">
        <f t="shared" si="1"/>
        <v>0</v>
      </c>
      <c r="F50">
        <f t="shared" si="1"/>
        <v>0</v>
      </c>
      <c r="G50">
        <f t="shared" si="1"/>
        <v>0</v>
      </c>
      <c r="H50">
        <f t="shared" si="1"/>
        <v>0</v>
      </c>
      <c r="I50">
        <f t="shared" si="1"/>
        <v>0</v>
      </c>
      <c r="J50">
        <f t="shared" si="1"/>
        <v>0</v>
      </c>
      <c r="K50">
        <f t="shared" si="1"/>
        <v>0</v>
      </c>
      <c r="L50">
        <f t="shared" si="1"/>
        <v>0</v>
      </c>
      <c r="M50">
        <f t="shared" si="1"/>
        <v>0</v>
      </c>
      <c r="N50">
        <f t="shared" si="1"/>
        <v>0</v>
      </c>
      <c r="O50">
        <f t="shared" si="1"/>
        <v>0</v>
      </c>
      <c r="P50">
        <f t="shared" si="1"/>
        <v>0</v>
      </c>
      <c r="Q50">
        <f t="shared" si="1"/>
        <v>0</v>
      </c>
      <c r="R50">
        <f t="shared" si="1"/>
        <v>0</v>
      </c>
      <c r="S50">
        <f t="shared" si="1"/>
        <v>0</v>
      </c>
      <c r="W50"/>
    </row>
    <row r="51" spans="1:23" ht="16.5" customHeight="1">
      <c r="A51" s="2" t="s">
        <v>21</v>
      </c>
      <c r="B51" s="6">
        <v>625.3281960887024</v>
      </c>
      <c r="C51" s="6">
        <v>0.0305</v>
      </c>
      <c r="D51" s="6">
        <f t="shared" si="2"/>
        <v>0</v>
      </c>
      <c r="E51">
        <f t="shared" si="1"/>
        <v>0</v>
      </c>
      <c r="F51">
        <f t="shared" si="1"/>
        <v>0</v>
      </c>
      <c r="G51">
        <f t="shared" si="1"/>
        <v>0</v>
      </c>
      <c r="H51">
        <f t="shared" si="1"/>
        <v>0</v>
      </c>
      <c r="I51">
        <f t="shared" si="1"/>
        <v>0</v>
      </c>
      <c r="J51">
        <f t="shared" si="1"/>
        <v>0</v>
      </c>
      <c r="K51">
        <f t="shared" si="1"/>
        <v>0</v>
      </c>
      <c r="L51">
        <f t="shared" si="1"/>
        <v>0</v>
      </c>
      <c r="M51">
        <f t="shared" si="1"/>
        <v>0</v>
      </c>
      <c r="N51">
        <f t="shared" si="1"/>
        <v>0</v>
      </c>
      <c r="O51">
        <f t="shared" si="1"/>
        <v>0</v>
      </c>
      <c r="P51">
        <f t="shared" si="1"/>
        <v>0</v>
      </c>
      <c r="Q51">
        <f t="shared" si="1"/>
        <v>0</v>
      </c>
      <c r="R51">
        <f t="shared" si="1"/>
        <v>0</v>
      </c>
      <c r="S51">
        <f t="shared" si="1"/>
        <v>0</v>
      </c>
      <c r="W51"/>
    </row>
    <row r="52" spans="1:23" ht="16.5" customHeight="1">
      <c r="A52" s="2" t="s">
        <v>23</v>
      </c>
      <c r="B52" s="6">
        <v>612.482711668697</v>
      </c>
      <c r="C52" s="6">
        <v>0.0136</v>
      </c>
      <c r="D52" s="6">
        <f t="shared" si="2"/>
        <v>0</v>
      </c>
      <c r="E52">
        <f t="shared" si="1"/>
        <v>0</v>
      </c>
      <c r="F52">
        <f t="shared" si="1"/>
        <v>0</v>
      </c>
      <c r="G52">
        <f t="shared" si="1"/>
        <v>0</v>
      </c>
      <c r="H52">
        <f t="shared" si="1"/>
        <v>0</v>
      </c>
      <c r="I52">
        <f t="shared" si="1"/>
        <v>0</v>
      </c>
      <c r="J52">
        <f t="shared" si="1"/>
        <v>0</v>
      </c>
      <c r="K52">
        <f t="shared" si="1"/>
        <v>0</v>
      </c>
      <c r="L52">
        <f t="shared" si="1"/>
        <v>0</v>
      </c>
      <c r="M52">
        <f t="shared" si="1"/>
        <v>0</v>
      </c>
      <c r="N52">
        <f t="shared" si="1"/>
        <v>0</v>
      </c>
      <c r="O52">
        <f t="shared" si="1"/>
        <v>0</v>
      </c>
      <c r="P52">
        <f t="shared" si="1"/>
        <v>0</v>
      </c>
      <c r="Q52">
        <f t="shared" si="1"/>
        <v>0</v>
      </c>
      <c r="R52">
        <f t="shared" si="1"/>
        <v>0</v>
      </c>
      <c r="S52">
        <f t="shared" si="1"/>
        <v>0</v>
      </c>
      <c r="W52"/>
    </row>
    <row r="53" spans="1:23" ht="16.5" customHeight="1">
      <c r="A53" s="2" t="s">
        <v>22</v>
      </c>
      <c r="B53" s="6">
        <v>404.59711435251313</v>
      </c>
      <c r="C53" s="6">
        <v>0.001</v>
      </c>
      <c r="D53" s="6">
        <f t="shared" si="2"/>
        <v>0</v>
      </c>
      <c r="E53">
        <f t="shared" si="1"/>
        <v>0</v>
      </c>
      <c r="F53">
        <f t="shared" si="1"/>
        <v>0</v>
      </c>
      <c r="G53">
        <f t="shared" si="1"/>
        <v>0</v>
      </c>
      <c r="H53">
        <f t="shared" si="1"/>
        <v>0</v>
      </c>
      <c r="I53">
        <f t="shared" si="1"/>
        <v>0</v>
      </c>
      <c r="J53">
        <f t="shared" si="1"/>
        <v>0</v>
      </c>
      <c r="K53">
        <f t="shared" si="1"/>
        <v>0</v>
      </c>
      <c r="L53">
        <f t="shared" si="1"/>
        <v>0</v>
      </c>
      <c r="M53">
        <f t="shared" si="1"/>
        <v>0</v>
      </c>
      <c r="N53">
        <f t="shared" si="1"/>
        <v>0</v>
      </c>
      <c r="O53">
        <f t="shared" si="1"/>
        <v>0</v>
      </c>
      <c r="P53">
        <f t="shared" si="1"/>
        <v>0</v>
      </c>
      <c r="Q53">
        <f t="shared" si="1"/>
        <v>0</v>
      </c>
      <c r="R53">
        <f t="shared" si="1"/>
        <v>0</v>
      </c>
      <c r="S53">
        <f t="shared" si="1"/>
        <v>0</v>
      </c>
      <c r="W53"/>
    </row>
    <row r="54" spans="1:23" ht="16.5" customHeight="1">
      <c r="A54" s="2" t="s">
        <v>24</v>
      </c>
      <c r="B54" s="6">
        <v>116.14954432477217</v>
      </c>
      <c r="C54" s="6">
        <v>0</v>
      </c>
      <c r="D54" s="6">
        <f t="shared" si="2"/>
        <v>0</v>
      </c>
      <c r="E54">
        <f t="shared" si="1"/>
        <v>0</v>
      </c>
      <c r="F54">
        <f t="shared" si="1"/>
        <v>0</v>
      </c>
      <c r="G54">
        <f t="shared" si="1"/>
        <v>0</v>
      </c>
      <c r="H54">
        <f t="shared" si="1"/>
        <v>0</v>
      </c>
      <c r="I54">
        <f t="shared" si="1"/>
        <v>0</v>
      </c>
      <c r="J54">
        <f t="shared" si="1"/>
        <v>0</v>
      </c>
      <c r="K54">
        <f t="shared" si="1"/>
        <v>0</v>
      </c>
      <c r="L54">
        <f t="shared" si="1"/>
        <v>0</v>
      </c>
      <c r="M54">
        <f t="shared" si="1"/>
        <v>0</v>
      </c>
      <c r="N54">
        <f t="shared" si="1"/>
        <v>0</v>
      </c>
      <c r="O54">
        <f t="shared" si="1"/>
        <v>0</v>
      </c>
      <c r="P54">
        <f t="shared" si="1"/>
        <v>0</v>
      </c>
      <c r="Q54">
        <f t="shared" si="1"/>
        <v>0</v>
      </c>
      <c r="R54">
        <f t="shared" si="1"/>
        <v>0</v>
      </c>
      <c r="S54">
        <f t="shared" si="1"/>
        <v>0</v>
      </c>
      <c r="W54"/>
    </row>
    <row r="55" spans="1:26" ht="16.5" customHeight="1">
      <c r="A55" s="2" t="s">
        <v>28</v>
      </c>
      <c r="B55" s="6">
        <v>111.46693179970413</v>
      </c>
      <c r="C55" s="6">
        <v>0.1472</v>
      </c>
      <c r="D55" s="6">
        <f t="shared" si="2"/>
        <v>0</v>
      </c>
      <c r="E55">
        <f t="shared" si="1"/>
        <v>0</v>
      </c>
      <c r="F55">
        <f t="shared" si="1"/>
        <v>0</v>
      </c>
      <c r="G55">
        <f t="shared" si="1"/>
        <v>0</v>
      </c>
      <c r="H55">
        <f t="shared" si="1"/>
        <v>0</v>
      </c>
      <c r="I55">
        <f t="shared" si="1"/>
        <v>0</v>
      </c>
      <c r="J55">
        <f t="shared" si="1"/>
        <v>0</v>
      </c>
      <c r="K55">
        <f t="shared" si="1"/>
        <v>0</v>
      </c>
      <c r="L55">
        <f t="shared" si="1"/>
        <v>0</v>
      </c>
      <c r="M55">
        <f t="shared" si="1"/>
        <v>0</v>
      </c>
      <c r="N55">
        <f t="shared" si="1"/>
        <v>0</v>
      </c>
      <c r="O55">
        <f t="shared" si="1"/>
        <v>0</v>
      </c>
      <c r="P55">
        <f t="shared" si="1"/>
        <v>0</v>
      </c>
      <c r="Q55">
        <f t="shared" si="1"/>
        <v>0</v>
      </c>
      <c r="R55">
        <f t="shared" si="1"/>
        <v>0</v>
      </c>
      <c r="S55">
        <f t="shared" si="1"/>
        <v>0</v>
      </c>
      <c r="W55"/>
      <c r="Z55" s="6"/>
    </row>
    <row r="56" spans="1:26" ht="16.5" customHeight="1">
      <c r="A56" s="2" t="s">
        <v>29</v>
      </c>
      <c r="B56" s="6">
        <v>94.82830773382584</v>
      </c>
      <c r="C56" s="6">
        <v>0.4786</v>
      </c>
      <c r="D56" s="6">
        <f t="shared" si="2"/>
        <v>0</v>
      </c>
      <c r="E56">
        <f t="shared" si="1"/>
        <v>0</v>
      </c>
      <c r="F56">
        <f t="shared" si="1"/>
        <v>0</v>
      </c>
      <c r="G56">
        <f t="shared" si="1"/>
        <v>0</v>
      </c>
      <c r="H56">
        <f t="shared" si="1"/>
        <v>0</v>
      </c>
      <c r="I56">
        <f t="shared" si="1"/>
        <v>0</v>
      </c>
      <c r="J56">
        <f t="shared" si="1"/>
        <v>0</v>
      </c>
      <c r="K56">
        <f t="shared" si="1"/>
        <v>0</v>
      </c>
      <c r="L56">
        <f t="shared" si="1"/>
        <v>0</v>
      </c>
      <c r="M56">
        <f t="shared" si="1"/>
        <v>0</v>
      </c>
      <c r="N56">
        <f t="shared" si="1"/>
        <v>0</v>
      </c>
      <c r="O56">
        <f t="shared" si="1"/>
        <v>0</v>
      </c>
      <c r="P56">
        <f t="shared" si="1"/>
        <v>0</v>
      </c>
      <c r="Q56">
        <f t="shared" si="1"/>
        <v>0</v>
      </c>
      <c r="R56">
        <f t="shared" si="1"/>
        <v>0</v>
      </c>
      <c r="S56">
        <f t="shared" si="1"/>
        <v>0</v>
      </c>
      <c r="W56"/>
      <c r="Z56" s="6"/>
    </row>
    <row r="57" spans="1:26" ht="16.5" customHeight="1">
      <c r="A57" s="2" t="s">
        <v>30</v>
      </c>
      <c r="B57" s="6">
        <v>60.084</v>
      </c>
      <c r="C57" s="6">
        <v>0</v>
      </c>
      <c r="D57" s="6">
        <f t="shared" si="2"/>
        <v>0</v>
      </c>
      <c r="E57">
        <f t="shared" si="1"/>
        <v>0</v>
      </c>
      <c r="F57">
        <f t="shared" si="1"/>
        <v>0</v>
      </c>
      <c r="G57">
        <f t="shared" si="1"/>
        <v>0</v>
      </c>
      <c r="H57">
        <f t="shared" si="1"/>
        <v>0</v>
      </c>
      <c r="I57">
        <f t="shared" si="1"/>
        <v>0</v>
      </c>
      <c r="J57">
        <f t="shared" si="1"/>
        <v>0</v>
      </c>
      <c r="K57">
        <f t="shared" si="1"/>
        <v>0</v>
      </c>
      <c r="L57">
        <f t="shared" si="1"/>
        <v>0</v>
      </c>
      <c r="M57">
        <f t="shared" si="1"/>
        <v>0</v>
      </c>
      <c r="N57">
        <f t="shared" si="1"/>
        <v>0</v>
      </c>
      <c r="O57">
        <f t="shared" si="1"/>
        <v>0</v>
      </c>
      <c r="P57">
        <f t="shared" si="1"/>
        <v>0</v>
      </c>
      <c r="Q57">
        <f t="shared" si="1"/>
        <v>0</v>
      </c>
      <c r="R57">
        <f t="shared" si="1"/>
        <v>0</v>
      </c>
      <c r="S57">
        <f t="shared" si="1"/>
        <v>0</v>
      </c>
      <c r="W57"/>
      <c r="Z57" s="6"/>
    </row>
    <row r="58" spans="1:26" ht="16.5" customHeight="1">
      <c r="A58" s="2" t="s">
        <v>31</v>
      </c>
      <c r="B58" s="6">
        <v>73.88971315529179</v>
      </c>
      <c r="C58" s="6">
        <v>0.5956</v>
      </c>
      <c r="D58" s="6">
        <f t="shared" si="2"/>
        <v>0</v>
      </c>
      <c r="E58">
        <f t="shared" si="1"/>
        <v>0</v>
      </c>
      <c r="F58">
        <f t="shared" si="1"/>
        <v>0</v>
      </c>
      <c r="G58">
        <f t="shared" si="1"/>
        <v>0</v>
      </c>
      <c r="H58">
        <f t="shared" si="1"/>
        <v>0</v>
      </c>
      <c r="I58">
        <f t="shared" si="1"/>
        <v>0</v>
      </c>
      <c r="J58">
        <f t="shared" si="1"/>
        <v>0</v>
      </c>
      <c r="K58">
        <f t="shared" si="1"/>
        <v>0</v>
      </c>
      <c r="L58">
        <f t="shared" si="1"/>
        <v>0</v>
      </c>
      <c r="M58">
        <f t="shared" si="1"/>
        <v>0</v>
      </c>
      <c r="N58">
        <f t="shared" si="1"/>
        <v>0</v>
      </c>
      <c r="O58">
        <f t="shared" si="1"/>
        <v>0</v>
      </c>
      <c r="P58">
        <f t="shared" si="1"/>
        <v>0</v>
      </c>
      <c r="Q58">
        <f t="shared" si="1"/>
        <v>0</v>
      </c>
      <c r="R58">
        <f t="shared" si="1"/>
        <v>0</v>
      </c>
      <c r="S58">
        <f t="shared" si="1"/>
        <v>0</v>
      </c>
      <c r="W58"/>
      <c r="Z58" s="6"/>
    </row>
    <row r="59" spans="1:26" ht="16.5" customHeight="1">
      <c r="A59" s="2" t="s">
        <v>32</v>
      </c>
      <c r="B59" s="6">
        <v>106.00136822302035</v>
      </c>
      <c r="C59" s="6">
        <v>0.4153</v>
      </c>
      <c r="D59" s="6">
        <f t="shared" si="2"/>
        <v>0</v>
      </c>
      <c r="E59">
        <f aca="true" t="shared" si="3" ref="E59:S68">$D59*E90</f>
        <v>0</v>
      </c>
      <c r="F59">
        <f t="shared" si="3"/>
        <v>0</v>
      </c>
      <c r="G59">
        <f t="shared" si="3"/>
        <v>0</v>
      </c>
      <c r="H59">
        <f t="shared" si="3"/>
        <v>0</v>
      </c>
      <c r="I59">
        <f t="shared" si="3"/>
        <v>0</v>
      </c>
      <c r="J59">
        <f t="shared" si="3"/>
        <v>0</v>
      </c>
      <c r="K59">
        <f t="shared" si="3"/>
        <v>0</v>
      </c>
      <c r="L59">
        <f t="shared" si="3"/>
        <v>0</v>
      </c>
      <c r="M59">
        <f t="shared" si="3"/>
        <v>0</v>
      </c>
      <c r="N59">
        <f t="shared" si="3"/>
        <v>0</v>
      </c>
      <c r="O59">
        <f t="shared" si="3"/>
        <v>0</v>
      </c>
      <c r="P59">
        <f t="shared" si="3"/>
        <v>0</v>
      </c>
      <c r="Q59">
        <f t="shared" si="3"/>
        <v>0</v>
      </c>
      <c r="R59">
        <f t="shared" si="3"/>
        <v>0</v>
      </c>
      <c r="S59">
        <f t="shared" si="3"/>
        <v>0</v>
      </c>
      <c r="W59"/>
      <c r="Z59" s="6"/>
    </row>
    <row r="60" spans="1:26" ht="16.5" customHeight="1">
      <c r="A60" s="2" t="s">
        <v>33</v>
      </c>
      <c r="B60" s="6">
        <v>91.8295739348371</v>
      </c>
      <c r="C60" s="6">
        <v>0.5611</v>
      </c>
      <c r="D60" s="6">
        <f t="shared" si="2"/>
        <v>0</v>
      </c>
      <c r="E60">
        <f t="shared" si="3"/>
        <v>0</v>
      </c>
      <c r="F60">
        <f t="shared" si="3"/>
        <v>0</v>
      </c>
      <c r="G60">
        <f t="shared" si="3"/>
        <v>0</v>
      </c>
      <c r="H60">
        <f t="shared" si="3"/>
        <v>0</v>
      </c>
      <c r="I60">
        <f t="shared" si="3"/>
        <v>0</v>
      </c>
      <c r="J60">
        <f t="shared" si="3"/>
        <v>0</v>
      </c>
      <c r="K60">
        <f t="shared" si="3"/>
        <v>0</v>
      </c>
      <c r="L60">
        <f t="shared" si="3"/>
        <v>0</v>
      </c>
      <c r="M60">
        <f t="shared" si="3"/>
        <v>0</v>
      </c>
      <c r="N60">
        <f t="shared" si="3"/>
        <v>0</v>
      </c>
      <c r="O60">
        <f t="shared" si="3"/>
        <v>0</v>
      </c>
      <c r="P60">
        <f t="shared" si="3"/>
        <v>0</v>
      </c>
      <c r="Q60">
        <f t="shared" si="3"/>
        <v>0</v>
      </c>
      <c r="R60">
        <f t="shared" si="3"/>
        <v>0</v>
      </c>
      <c r="S60">
        <f t="shared" si="3"/>
        <v>0</v>
      </c>
      <c r="W60"/>
      <c r="Z60" s="6"/>
    </row>
    <row r="61" spans="1:26" ht="16.5" customHeight="1">
      <c r="A61" s="2" t="s">
        <v>34</v>
      </c>
      <c r="B61" s="6">
        <v>103.17827261844279</v>
      </c>
      <c r="C61" s="6">
        <v>0.4612</v>
      </c>
      <c r="D61" s="6">
        <f t="shared" si="2"/>
        <v>0</v>
      </c>
      <c r="E61">
        <f t="shared" si="3"/>
        <v>0</v>
      </c>
      <c r="F61">
        <f t="shared" si="3"/>
        <v>0</v>
      </c>
      <c r="G61">
        <f t="shared" si="3"/>
        <v>0</v>
      </c>
      <c r="H61">
        <f t="shared" si="3"/>
        <v>0</v>
      </c>
      <c r="I61">
        <f t="shared" si="3"/>
        <v>0</v>
      </c>
      <c r="J61">
        <f t="shared" si="3"/>
        <v>0</v>
      </c>
      <c r="K61">
        <f t="shared" si="3"/>
        <v>0</v>
      </c>
      <c r="L61">
        <f t="shared" si="3"/>
        <v>0</v>
      </c>
      <c r="M61">
        <f t="shared" si="3"/>
        <v>0</v>
      </c>
      <c r="N61">
        <f t="shared" si="3"/>
        <v>0</v>
      </c>
      <c r="O61">
        <f t="shared" si="3"/>
        <v>0</v>
      </c>
      <c r="P61">
        <f t="shared" si="3"/>
        <v>0</v>
      </c>
      <c r="Q61">
        <f t="shared" si="3"/>
        <v>0</v>
      </c>
      <c r="R61">
        <f t="shared" si="3"/>
        <v>0</v>
      </c>
      <c r="S61">
        <f t="shared" si="3"/>
        <v>0</v>
      </c>
      <c r="W61"/>
      <c r="Z61" s="6"/>
    </row>
    <row r="62" spans="1:23" ht="16.5" customHeight="1">
      <c r="A62" s="2" t="s">
        <v>35</v>
      </c>
      <c r="B62" s="6">
        <v>151.93537892355383</v>
      </c>
      <c r="C62" s="6">
        <v>0.32</v>
      </c>
      <c r="D62" s="6">
        <f t="shared" si="2"/>
        <v>0</v>
      </c>
      <c r="E62">
        <f t="shared" si="3"/>
        <v>0</v>
      </c>
      <c r="F62">
        <f t="shared" si="3"/>
        <v>0</v>
      </c>
      <c r="G62">
        <f t="shared" si="3"/>
        <v>0</v>
      </c>
      <c r="H62">
        <f t="shared" si="3"/>
        <v>0</v>
      </c>
      <c r="I62">
        <f t="shared" si="3"/>
        <v>0</v>
      </c>
      <c r="J62">
        <f t="shared" si="3"/>
        <v>0</v>
      </c>
      <c r="K62">
        <f t="shared" si="3"/>
        <v>0</v>
      </c>
      <c r="L62">
        <f t="shared" si="3"/>
        <v>0</v>
      </c>
      <c r="M62">
        <f t="shared" si="3"/>
        <v>0</v>
      </c>
      <c r="N62">
        <f t="shared" si="3"/>
        <v>0</v>
      </c>
      <c r="O62">
        <f t="shared" si="3"/>
        <v>0</v>
      </c>
      <c r="P62">
        <f t="shared" si="3"/>
        <v>0</v>
      </c>
      <c r="Q62">
        <f t="shared" si="3"/>
        <v>0</v>
      </c>
      <c r="R62">
        <f t="shared" si="3"/>
        <v>0</v>
      </c>
      <c r="S62">
        <f t="shared" si="3"/>
        <v>0</v>
      </c>
      <c r="W62"/>
    </row>
    <row r="63" spans="1:23" ht="16.5" customHeight="1">
      <c r="A63" s="2" t="s">
        <v>36</v>
      </c>
      <c r="B63" s="6">
        <v>197.33462033462035</v>
      </c>
      <c r="C63" s="6">
        <v>0.223</v>
      </c>
      <c r="D63" s="6">
        <f t="shared" si="2"/>
        <v>0</v>
      </c>
      <c r="E63">
        <f t="shared" si="3"/>
        <v>0</v>
      </c>
      <c r="F63">
        <f t="shared" si="3"/>
        <v>0</v>
      </c>
      <c r="G63">
        <f t="shared" si="3"/>
        <v>0</v>
      </c>
      <c r="H63">
        <f t="shared" si="3"/>
        <v>0</v>
      </c>
      <c r="I63">
        <f t="shared" si="3"/>
        <v>0</v>
      </c>
      <c r="J63">
        <f t="shared" si="3"/>
        <v>0</v>
      </c>
      <c r="K63">
        <f t="shared" si="3"/>
        <v>0</v>
      </c>
      <c r="L63">
        <f t="shared" si="3"/>
        <v>0</v>
      </c>
      <c r="M63">
        <f t="shared" si="3"/>
        <v>0</v>
      </c>
      <c r="N63">
        <f t="shared" si="3"/>
        <v>0</v>
      </c>
      <c r="O63">
        <f t="shared" si="3"/>
        <v>0</v>
      </c>
      <c r="P63">
        <f t="shared" si="3"/>
        <v>0</v>
      </c>
      <c r="Q63">
        <f t="shared" si="3"/>
        <v>0</v>
      </c>
      <c r="R63">
        <f t="shared" si="3"/>
        <v>0</v>
      </c>
      <c r="S63">
        <f t="shared" si="3"/>
        <v>0</v>
      </c>
      <c r="W63"/>
    </row>
    <row r="64" spans="1:23" ht="16.5" customHeight="1">
      <c r="A64" s="2" t="s">
        <v>37</v>
      </c>
      <c r="B64" s="6">
        <v>81.389</v>
      </c>
      <c r="C64" s="6">
        <v>0</v>
      </c>
      <c r="D64" s="6">
        <f t="shared" si="2"/>
        <v>0</v>
      </c>
      <c r="E64">
        <f t="shared" si="3"/>
        <v>0</v>
      </c>
      <c r="F64">
        <f t="shared" si="3"/>
        <v>0</v>
      </c>
      <c r="G64">
        <f t="shared" si="3"/>
        <v>0</v>
      </c>
      <c r="H64">
        <f t="shared" si="3"/>
        <v>0</v>
      </c>
      <c r="I64">
        <f t="shared" si="3"/>
        <v>0</v>
      </c>
      <c r="J64">
        <f t="shared" si="3"/>
        <v>0</v>
      </c>
      <c r="K64">
        <f t="shared" si="3"/>
        <v>0</v>
      </c>
      <c r="L64">
        <f t="shared" si="3"/>
        <v>0</v>
      </c>
      <c r="M64">
        <f t="shared" si="3"/>
        <v>0</v>
      </c>
      <c r="N64">
        <f t="shared" si="3"/>
        <v>0</v>
      </c>
      <c r="O64">
        <f t="shared" si="3"/>
        <v>0</v>
      </c>
      <c r="P64">
        <f t="shared" si="3"/>
        <v>0</v>
      </c>
      <c r="Q64">
        <f t="shared" si="3"/>
        <v>0</v>
      </c>
      <c r="R64">
        <f t="shared" si="3"/>
        <v>0</v>
      </c>
      <c r="S64">
        <f t="shared" si="3"/>
        <v>0</v>
      </c>
      <c r="W64"/>
    </row>
    <row r="65" spans="1:23" ht="16.5" customHeight="1">
      <c r="A65" s="2" t="s">
        <v>38</v>
      </c>
      <c r="B65" s="6">
        <v>381.17466174661746</v>
      </c>
      <c r="C65" s="6">
        <v>0.4722</v>
      </c>
      <c r="D65" s="6">
        <f t="shared" si="2"/>
        <v>0</v>
      </c>
      <c r="E65">
        <f t="shared" si="3"/>
        <v>0</v>
      </c>
      <c r="F65">
        <f t="shared" si="3"/>
        <v>0</v>
      </c>
      <c r="G65">
        <f t="shared" si="3"/>
        <v>0</v>
      </c>
      <c r="H65">
        <f t="shared" si="3"/>
        <v>0</v>
      </c>
      <c r="I65">
        <f t="shared" si="3"/>
        <v>0</v>
      </c>
      <c r="J65">
        <f t="shared" si="3"/>
        <v>0</v>
      </c>
      <c r="K65">
        <f t="shared" si="3"/>
        <v>0</v>
      </c>
      <c r="L65">
        <f t="shared" si="3"/>
        <v>0</v>
      </c>
      <c r="M65">
        <f t="shared" si="3"/>
        <v>0</v>
      </c>
      <c r="N65">
        <f t="shared" si="3"/>
        <v>0</v>
      </c>
      <c r="O65">
        <f t="shared" si="3"/>
        <v>0</v>
      </c>
      <c r="P65">
        <f t="shared" si="3"/>
        <v>0</v>
      </c>
      <c r="Q65">
        <f t="shared" si="3"/>
        <v>0</v>
      </c>
      <c r="R65">
        <f t="shared" si="3"/>
        <v>0</v>
      </c>
      <c r="S65">
        <f t="shared" si="3"/>
        <v>0</v>
      </c>
      <c r="W65"/>
    </row>
    <row r="66" spans="1:23" ht="16.5" customHeight="1">
      <c r="A66" s="2" t="s">
        <v>39</v>
      </c>
      <c r="B66" s="6">
        <v>167.4832001659011</v>
      </c>
      <c r="C66" s="6">
        <v>0.26</v>
      </c>
      <c r="D66" s="6">
        <f t="shared" si="2"/>
        <v>0</v>
      </c>
      <c r="E66">
        <f t="shared" si="3"/>
        <v>0</v>
      </c>
      <c r="F66">
        <f t="shared" si="3"/>
        <v>0</v>
      </c>
      <c r="G66">
        <f t="shared" si="3"/>
        <v>0</v>
      </c>
      <c r="H66">
        <f t="shared" si="3"/>
        <v>0</v>
      </c>
      <c r="I66">
        <f t="shared" si="3"/>
        <v>0</v>
      </c>
      <c r="J66">
        <f t="shared" si="3"/>
        <v>0</v>
      </c>
      <c r="K66">
        <f t="shared" si="3"/>
        <v>0</v>
      </c>
      <c r="L66">
        <f t="shared" si="3"/>
        <v>0</v>
      </c>
      <c r="M66">
        <f t="shared" si="3"/>
        <v>0</v>
      </c>
      <c r="N66">
        <f t="shared" si="3"/>
        <v>0</v>
      </c>
      <c r="O66">
        <f t="shared" si="3"/>
        <v>0</v>
      </c>
      <c r="P66">
        <f t="shared" si="3"/>
        <v>0</v>
      </c>
      <c r="Q66">
        <f t="shared" si="3"/>
        <v>0</v>
      </c>
      <c r="R66">
        <f t="shared" si="3"/>
        <v>0</v>
      </c>
      <c r="S66">
        <f t="shared" si="3"/>
        <v>0</v>
      </c>
      <c r="W66"/>
    </row>
    <row r="67" spans="1:23" ht="16.5" customHeight="1">
      <c r="A67" s="2" t="s">
        <v>40</v>
      </c>
      <c r="B67" s="6">
        <v>212.9464436171824</v>
      </c>
      <c r="C67" s="6">
        <v>0.2559</v>
      </c>
      <c r="D67" s="6">
        <f t="shared" si="2"/>
        <v>0</v>
      </c>
      <c r="E67">
        <f t="shared" si="3"/>
        <v>0</v>
      </c>
      <c r="F67">
        <f t="shared" si="3"/>
        <v>0</v>
      </c>
      <c r="G67">
        <f t="shared" si="3"/>
        <v>0</v>
      </c>
      <c r="H67">
        <f t="shared" si="3"/>
        <v>0</v>
      </c>
      <c r="I67">
        <f t="shared" si="3"/>
        <v>0</v>
      </c>
      <c r="J67">
        <f t="shared" si="3"/>
        <v>0</v>
      </c>
      <c r="K67">
        <f t="shared" si="3"/>
        <v>0</v>
      </c>
      <c r="L67">
        <f t="shared" si="3"/>
        <v>0</v>
      </c>
      <c r="M67">
        <f t="shared" si="3"/>
        <v>0</v>
      </c>
      <c r="N67">
        <f t="shared" si="3"/>
        <v>0</v>
      </c>
      <c r="O67">
        <f t="shared" si="3"/>
        <v>0</v>
      </c>
      <c r="P67">
        <f t="shared" si="3"/>
        <v>0</v>
      </c>
      <c r="Q67">
        <f t="shared" si="3"/>
        <v>0</v>
      </c>
      <c r="R67">
        <f t="shared" si="3"/>
        <v>0</v>
      </c>
      <c r="S67">
        <f t="shared" si="3"/>
        <v>0</v>
      </c>
      <c r="W67"/>
    </row>
    <row r="68" spans="1:23" ht="16.5" customHeight="1">
      <c r="A68" s="2" t="s">
        <v>41</v>
      </c>
      <c r="B68" s="6">
        <v>246.50764525993893</v>
      </c>
      <c r="C68" s="6">
        <v>0.8365</v>
      </c>
      <c r="D68" s="6">
        <f t="shared" si="2"/>
        <v>0</v>
      </c>
      <c r="E68">
        <f t="shared" si="3"/>
        <v>0</v>
      </c>
      <c r="F68">
        <f t="shared" si="3"/>
        <v>0</v>
      </c>
      <c r="G68">
        <f t="shared" si="3"/>
        <v>0</v>
      </c>
      <c r="H68">
        <f t="shared" si="3"/>
        <v>0</v>
      </c>
      <c r="I68">
        <f t="shared" si="3"/>
        <v>0</v>
      </c>
      <c r="J68">
        <f t="shared" si="3"/>
        <v>0</v>
      </c>
      <c r="K68">
        <f t="shared" si="3"/>
        <v>0</v>
      </c>
      <c r="L68">
        <f t="shared" si="3"/>
        <v>0</v>
      </c>
      <c r="M68">
        <f t="shared" si="3"/>
        <v>0</v>
      </c>
      <c r="N68">
        <f t="shared" si="3"/>
        <v>0</v>
      </c>
      <c r="O68">
        <f t="shared" si="3"/>
        <v>0</v>
      </c>
      <c r="P68">
        <f t="shared" si="3"/>
        <v>0</v>
      </c>
      <c r="Q68">
        <f t="shared" si="3"/>
        <v>0</v>
      </c>
      <c r="R68">
        <f t="shared" si="3"/>
        <v>0</v>
      </c>
      <c r="S68">
        <f t="shared" si="3"/>
        <v>0</v>
      </c>
      <c r="W68"/>
    </row>
    <row r="69" spans="1:19" s="1" customFormat="1" ht="16.5" customHeight="1">
      <c r="A69" s="1" t="s">
        <v>90</v>
      </c>
      <c r="E69" s="10">
        <f>SUM(E43:E68)</f>
        <v>0</v>
      </c>
      <c r="F69" s="10">
        <f>SUM(F43:F68)</f>
        <v>0</v>
      </c>
      <c r="G69" s="10">
        <f>SUM(G43:G68)</f>
        <v>0</v>
      </c>
      <c r="H69" s="10">
        <f aca="true" t="shared" si="4" ref="H69:S69">SUM(JD43:JD68)</f>
        <v>0</v>
      </c>
      <c r="I69" s="10">
        <f t="shared" si="4"/>
        <v>0</v>
      </c>
      <c r="J69" s="10">
        <f t="shared" si="4"/>
        <v>0</v>
      </c>
      <c r="K69" s="10">
        <f t="shared" si="4"/>
        <v>0</v>
      </c>
      <c r="L69" s="10">
        <f t="shared" si="4"/>
        <v>0</v>
      </c>
      <c r="M69" s="10">
        <f t="shared" si="4"/>
        <v>0</v>
      </c>
      <c r="N69" s="10">
        <f t="shared" si="4"/>
        <v>0</v>
      </c>
      <c r="O69" s="10">
        <f t="shared" si="4"/>
        <v>0</v>
      </c>
      <c r="P69" s="10">
        <f t="shared" si="4"/>
        <v>0</v>
      </c>
      <c r="Q69" s="10">
        <f t="shared" si="4"/>
        <v>0</v>
      </c>
      <c r="R69" s="10">
        <f t="shared" si="4"/>
        <v>0</v>
      </c>
      <c r="S69" s="10">
        <f t="shared" si="4"/>
        <v>0</v>
      </c>
    </row>
    <row r="70" spans="1:19" s="1" customFormat="1" ht="16.5" customHeight="1">
      <c r="A70" s="1" t="s">
        <v>91</v>
      </c>
      <c r="E70" s="10" t="e">
        <f aca="true" t="shared" si="5" ref="E70:S70">E69/SUM($E$69:$M$69)</f>
        <v>#DIV/0!</v>
      </c>
      <c r="F70" s="10" t="e">
        <f t="shared" si="5"/>
        <v>#DIV/0!</v>
      </c>
      <c r="G70" s="10" t="e">
        <f t="shared" si="5"/>
        <v>#DIV/0!</v>
      </c>
      <c r="H70" s="10" t="e">
        <f t="shared" si="5"/>
        <v>#DIV/0!</v>
      </c>
      <c r="I70" s="10" t="e">
        <f t="shared" si="5"/>
        <v>#DIV/0!</v>
      </c>
      <c r="J70" s="10" t="e">
        <f t="shared" si="5"/>
        <v>#DIV/0!</v>
      </c>
      <c r="K70" s="10" t="e">
        <f t="shared" si="5"/>
        <v>#DIV/0!</v>
      </c>
      <c r="L70" s="10" t="e">
        <f t="shared" si="5"/>
        <v>#DIV/0!</v>
      </c>
      <c r="M70" s="10" t="e">
        <f t="shared" si="5"/>
        <v>#DIV/0!</v>
      </c>
      <c r="N70" s="10" t="e">
        <f t="shared" si="5"/>
        <v>#DIV/0!</v>
      </c>
      <c r="O70" s="10" t="e">
        <f t="shared" si="5"/>
        <v>#DIV/0!</v>
      </c>
      <c r="P70" s="10" t="e">
        <f t="shared" si="5"/>
        <v>#DIV/0!</v>
      </c>
      <c r="Q70" s="10" t="e">
        <f t="shared" si="5"/>
        <v>#DIV/0!</v>
      </c>
      <c r="R70" s="10" t="e">
        <f t="shared" si="5"/>
        <v>#DIV/0!</v>
      </c>
      <c r="S70" s="10" t="e">
        <f t="shared" si="5"/>
        <v>#DIV/0!</v>
      </c>
    </row>
    <row r="71" ht="16.5" customHeight="1">
      <c r="W71"/>
    </row>
    <row r="72" spans="1:23" ht="16.5" customHeight="1">
      <c r="A72" s="1" t="s">
        <v>82</v>
      </c>
      <c r="W72"/>
    </row>
    <row r="73" spans="2:23" ht="16.5" customHeight="1">
      <c r="B73" s="3" t="s">
        <v>44</v>
      </c>
      <c r="C73" s="3" t="s">
        <v>45</v>
      </c>
      <c r="E73" s="21" t="s">
        <v>72</v>
      </c>
      <c r="F73" s="21" t="s">
        <v>73</v>
      </c>
      <c r="G73" s="21" t="s">
        <v>74</v>
      </c>
      <c r="H73" s="21" t="s">
        <v>7</v>
      </c>
      <c r="I73" s="21" t="s">
        <v>8</v>
      </c>
      <c r="J73" s="21" t="s">
        <v>9</v>
      </c>
      <c r="K73" s="21" t="s">
        <v>10</v>
      </c>
      <c r="L73" s="21" t="s">
        <v>12</v>
      </c>
      <c r="M73" s="21" t="s">
        <v>11</v>
      </c>
      <c r="N73" s="22" t="s">
        <v>75</v>
      </c>
      <c r="O73" s="22" t="s">
        <v>76</v>
      </c>
      <c r="P73" s="22" t="s">
        <v>77</v>
      </c>
      <c r="Q73" s="22" t="s">
        <v>78</v>
      </c>
      <c r="R73" s="23" t="s">
        <v>79</v>
      </c>
      <c r="S73" s="23" t="s">
        <v>80</v>
      </c>
      <c r="W73"/>
    </row>
    <row r="74" spans="1:23" ht="16.5" customHeight="1">
      <c r="A74" s="2" t="s">
        <v>25</v>
      </c>
      <c r="B74" s="6">
        <v>273.5005364806867</v>
      </c>
      <c r="C74" s="16">
        <v>0.1591</v>
      </c>
      <c r="E74" s="24">
        <v>0</v>
      </c>
      <c r="F74" s="24">
        <v>0.0022063968157011787</v>
      </c>
      <c r="G74" s="24">
        <v>0.010162448937654901</v>
      </c>
      <c r="H74" s="24">
        <v>0.008821722345794281</v>
      </c>
      <c r="I74" s="24">
        <v>0.0058526783489991265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0.012845466591551911</v>
      </c>
      <c r="P74" s="24">
        <v>0</v>
      </c>
      <c r="Q74" s="24">
        <v>1</v>
      </c>
      <c r="R74" s="24">
        <v>2.0547590401335127</v>
      </c>
      <c r="S74" s="24">
        <v>0.009246246146595557</v>
      </c>
      <c r="T74" s="24"/>
      <c r="W74"/>
    </row>
    <row r="75" spans="1:23" ht="16.5" customHeight="1">
      <c r="A75" s="2" t="s">
        <v>26</v>
      </c>
      <c r="B75" s="6">
        <v>383.312030075188</v>
      </c>
      <c r="C75" s="6">
        <v>0.111</v>
      </c>
      <c r="E75" s="24">
        <v>0</v>
      </c>
      <c r="F75" s="24">
        <v>0.01236909372772029</v>
      </c>
      <c r="G75" s="24">
        <v>0.04883214991137804</v>
      </c>
      <c r="H75" s="24">
        <v>0</v>
      </c>
      <c r="I75" s="24">
        <v>0.01367091784778743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0.031205147513432167</v>
      </c>
      <c r="P75" s="24">
        <v>0</v>
      </c>
      <c r="Q75" s="24">
        <v>1</v>
      </c>
      <c r="R75" s="24">
        <v>3.687410182135986</v>
      </c>
      <c r="S75" s="24">
        <v>0.07679199250238537</v>
      </c>
      <c r="T75" s="24"/>
      <c r="W75"/>
    </row>
    <row r="76" spans="1:23" ht="16.5" customHeight="1">
      <c r="A76" s="2" t="s">
        <v>27</v>
      </c>
      <c r="B76" s="6">
        <v>509.805</v>
      </c>
      <c r="C76" s="6">
        <v>0.105</v>
      </c>
      <c r="E76" s="24">
        <v>0</v>
      </c>
      <c r="F76" s="24">
        <v>0.24676341986801983</v>
      </c>
      <c r="G76" s="24">
        <v>0.054122299485110686</v>
      </c>
      <c r="H76" s="24">
        <v>0.25297985311631604</v>
      </c>
      <c r="I76" s="24">
        <v>0.09091160368778643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0.11173843205771292</v>
      </c>
      <c r="P76" s="24">
        <v>0</v>
      </c>
      <c r="Q76" s="24">
        <v>1</v>
      </c>
      <c r="R76" s="24">
        <v>5.006073996405033</v>
      </c>
      <c r="S76" s="24">
        <v>0</v>
      </c>
      <c r="T76" s="24"/>
      <c r="W76"/>
    </row>
    <row r="77" spans="1:23" ht="16.5" customHeight="1">
      <c r="A77" s="2" t="s">
        <v>16</v>
      </c>
      <c r="B77" s="6">
        <v>260.6741071231322</v>
      </c>
      <c r="C77" s="6">
        <v>0</v>
      </c>
      <c r="E77" s="24">
        <v>0</v>
      </c>
      <c r="F77" s="24">
        <v>0.643494383417597</v>
      </c>
      <c r="G77" s="24">
        <v>0.0636499226480391</v>
      </c>
      <c r="H77" s="24">
        <v>0</v>
      </c>
      <c r="I77" s="24">
        <v>0.292855693934364</v>
      </c>
      <c r="J77" s="24">
        <v>0</v>
      </c>
      <c r="K77" s="24">
        <v>0</v>
      </c>
      <c r="L77" s="24">
        <v>0</v>
      </c>
      <c r="M77" s="24">
        <v>0</v>
      </c>
      <c r="N77" s="24">
        <v>0.0973516825177241</v>
      </c>
      <c r="O77" s="24">
        <v>0</v>
      </c>
      <c r="P77" s="24">
        <v>0</v>
      </c>
      <c r="Q77" s="24">
        <v>0.0945944230005187</v>
      </c>
      <c r="R77" s="24">
        <v>3.02826920264873</v>
      </c>
      <c r="S77" s="24">
        <v>0</v>
      </c>
      <c r="T77" s="24"/>
      <c r="W77"/>
    </row>
    <row r="78" spans="1:23" ht="16.5" customHeight="1">
      <c r="A78" s="2" t="s">
        <v>17</v>
      </c>
      <c r="B78" s="6">
        <v>274.78912483993</v>
      </c>
      <c r="C78" s="6">
        <v>0.009</v>
      </c>
      <c r="E78" s="24">
        <v>0</v>
      </c>
      <c r="F78" s="24">
        <v>0.283749398824691</v>
      </c>
      <c r="G78" s="24">
        <v>0.0204206579317322</v>
      </c>
      <c r="H78" s="24">
        <v>0</v>
      </c>
      <c r="I78" s="24">
        <v>0.695829943243577</v>
      </c>
      <c r="J78" s="24">
        <v>0</v>
      </c>
      <c r="K78" s="24">
        <v>0</v>
      </c>
      <c r="L78" s="24">
        <v>0</v>
      </c>
      <c r="M78" s="24">
        <v>0</v>
      </c>
      <c r="N78" s="24">
        <v>0.54074476943177</v>
      </c>
      <c r="O78" s="24">
        <v>0</v>
      </c>
      <c r="P78" s="24">
        <v>0</v>
      </c>
      <c r="Q78" s="24">
        <v>0.269504148488079</v>
      </c>
      <c r="R78" s="24">
        <v>2.556539524424487</v>
      </c>
      <c r="S78" s="24">
        <v>0</v>
      </c>
      <c r="T78" s="24"/>
      <c r="W78"/>
    </row>
    <row r="79" spans="1:23" ht="16.5" customHeight="1">
      <c r="A79" s="2" t="s">
        <v>18</v>
      </c>
      <c r="B79" s="6">
        <v>195.8117549936952</v>
      </c>
      <c r="C79" s="6">
        <v>0</v>
      </c>
      <c r="E79" s="24">
        <v>0</v>
      </c>
      <c r="F79" s="24">
        <v>0.319091744854922</v>
      </c>
      <c r="G79" s="24">
        <v>0</v>
      </c>
      <c r="H79" s="24">
        <v>0</v>
      </c>
      <c r="I79" s="24">
        <v>0.680908255145078</v>
      </c>
      <c r="J79" s="24">
        <v>0</v>
      </c>
      <c r="K79" s="24">
        <v>0</v>
      </c>
      <c r="L79" s="24">
        <v>0</v>
      </c>
      <c r="M79" s="24">
        <v>0</v>
      </c>
      <c r="N79" s="24">
        <v>0.641277239526027</v>
      </c>
      <c r="O79" s="24">
        <v>0</v>
      </c>
      <c r="P79" s="24">
        <v>0</v>
      </c>
      <c r="Q79" s="24">
        <v>0.0384091476140279</v>
      </c>
      <c r="R79" s="24">
        <v>1.4860888136130253</v>
      </c>
      <c r="S79" s="24">
        <v>0</v>
      </c>
      <c r="T79" s="24"/>
      <c r="W79"/>
    </row>
    <row r="80" spans="1:23" ht="16.5" customHeight="1">
      <c r="A80" s="2" t="s">
        <v>19</v>
      </c>
      <c r="B80" s="6">
        <v>339.69250593042875</v>
      </c>
      <c r="C80" s="6">
        <v>0.005</v>
      </c>
      <c r="E80" s="24">
        <v>0</v>
      </c>
      <c r="F80" s="24">
        <v>0.3118556864009</v>
      </c>
      <c r="G80" s="24">
        <v>0</v>
      </c>
      <c r="H80" s="24">
        <v>0</v>
      </c>
      <c r="I80" s="24">
        <v>0.6881443135991</v>
      </c>
      <c r="J80" s="24">
        <v>0</v>
      </c>
      <c r="K80" s="24">
        <v>0</v>
      </c>
      <c r="L80" s="24">
        <v>0</v>
      </c>
      <c r="M80" s="24">
        <v>0</v>
      </c>
      <c r="N80" s="24">
        <v>1.1036993470383516</v>
      </c>
      <c r="O80" s="24">
        <v>0</v>
      </c>
      <c r="P80" s="24">
        <v>0</v>
      </c>
      <c r="Q80" s="24">
        <v>0.399124785069442</v>
      </c>
      <c r="R80" s="24">
        <v>2.736355317061573</v>
      </c>
      <c r="S80" s="24">
        <v>0</v>
      </c>
      <c r="T80" s="24"/>
      <c r="W80"/>
    </row>
    <row r="81" spans="1:23" ht="16.5" customHeight="1">
      <c r="A81" s="2" t="s">
        <v>20</v>
      </c>
      <c r="B81" s="6">
        <v>269.2902411938413</v>
      </c>
      <c r="C81" s="6">
        <v>0.001</v>
      </c>
      <c r="E81" s="24">
        <v>0</v>
      </c>
      <c r="F81" s="24">
        <v>0.673453708272889</v>
      </c>
      <c r="G81" s="24">
        <v>0</v>
      </c>
      <c r="H81" s="24">
        <v>0</v>
      </c>
      <c r="I81" s="24">
        <v>0.326546291727111</v>
      </c>
      <c r="J81" s="24">
        <v>0</v>
      </c>
      <c r="K81" s="24">
        <v>0</v>
      </c>
      <c r="L81" s="24">
        <v>0</v>
      </c>
      <c r="M81" s="24">
        <v>0</v>
      </c>
      <c r="N81" s="24">
        <v>0.843236366225562</v>
      </c>
      <c r="O81" s="24">
        <v>0</v>
      </c>
      <c r="P81" s="24">
        <v>0</v>
      </c>
      <c r="Q81" s="24">
        <v>0</v>
      </c>
      <c r="R81" s="24">
        <v>2.5501988422757425</v>
      </c>
      <c r="S81" s="24">
        <v>0</v>
      </c>
      <c r="T81" s="24"/>
      <c r="W81"/>
    </row>
    <row r="82" spans="1:23" ht="16.5" customHeight="1">
      <c r="A82" s="2" t="s">
        <v>21</v>
      </c>
      <c r="B82" s="6">
        <v>625.3281960887024</v>
      </c>
      <c r="C82" s="6">
        <v>0.0305</v>
      </c>
      <c r="E82" s="24">
        <v>0</v>
      </c>
      <c r="F82" s="24">
        <v>0.30268068027333567</v>
      </c>
      <c r="G82" s="24">
        <v>0.6638655938093344</v>
      </c>
      <c r="H82" s="24">
        <v>0</v>
      </c>
      <c r="I82" s="24">
        <v>0.03345372591732987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0.005873942738814391</v>
      </c>
      <c r="P82" s="24">
        <v>0</v>
      </c>
      <c r="Q82" s="24">
        <v>1.0426123060295547</v>
      </c>
      <c r="R82" s="24">
        <v>6.9210313960286785</v>
      </c>
      <c r="S82" s="24">
        <v>0</v>
      </c>
      <c r="T82" s="24"/>
      <c r="W82"/>
    </row>
    <row r="83" spans="1:23" ht="16.5" customHeight="1">
      <c r="A83" s="2" t="s">
        <v>23</v>
      </c>
      <c r="B83" s="6">
        <v>612.482711668697</v>
      </c>
      <c r="C83" s="6">
        <v>0.0136</v>
      </c>
      <c r="E83" s="24">
        <v>0</v>
      </c>
      <c r="F83" s="24">
        <v>0.6907588303399849</v>
      </c>
      <c r="G83" s="24">
        <v>0.26009138984816477</v>
      </c>
      <c r="H83" s="24">
        <v>0</v>
      </c>
      <c r="I83" s="24">
        <v>0.04914977981185042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0.002684864129002911</v>
      </c>
      <c r="P83" s="24">
        <v>0</v>
      </c>
      <c r="Q83" s="24">
        <v>1.1269186915491958</v>
      </c>
      <c r="R83" s="24">
        <v>6.969483222952668</v>
      </c>
      <c r="S83" s="24">
        <v>0</v>
      </c>
      <c r="T83" s="24"/>
      <c r="W83"/>
    </row>
    <row r="84" spans="1:23" ht="16.5" customHeight="1">
      <c r="A84" s="2" t="s">
        <v>22</v>
      </c>
      <c r="B84" s="6">
        <v>404.59711435251313</v>
      </c>
      <c r="C84" s="6">
        <v>0.001</v>
      </c>
      <c r="E84" s="24">
        <v>0.9749001784873644</v>
      </c>
      <c r="F84" s="24">
        <v>0.014361536190895766</v>
      </c>
      <c r="G84" s="24">
        <v>0.010738285321739822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0.002280319643535552</v>
      </c>
      <c r="P84" s="24">
        <v>0.007126049089291353</v>
      </c>
      <c r="Q84" s="24">
        <v>1.01187968105345</v>
      </c>
      <c r="R84" s="24">
        <v>4.478015462426289</v>
      </c>
      <c r="S84" s="24">
        <v>0</v>
      </c>
      <c r="T84" s="24"/>
      <c r="W84"/>
    </row>
    <row r="85" spans="1:23" ht="16.5" customHeight="1">
      <c r="A85" s="2" t="s">
        <v>24</v>
      </c>
      <c r="B85" s="6">
        <v>116.14954432477217</v>
      </c>
      <c r="C85" s="6">
        <v>0</v>
      </c>
      <c r="E85" s="24">
        <v>0</v>
      </c>
      <c r="F85" s="24">
        <v>0</v>
      </c>
      <c r="G85" s="24">
        <v>0</v>
      </c>
      <c r="H85" s="24">
        <v>0</v>
      </c>
      <c r="I85" s="24">
        <v>1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24">
        <v>0</v>
      </c>
      <c r="R85" s="24">
        <v>0.9998093390049291</v>
      </c>
      <c r="S85" s="24">
        <v>0</v>
      </c>
      <c r="T85" s="24"/>
      <c r="W85"/>
    </row>
    <row r="86" spans="1:23" ht="16.5" customHeight="1">
      <c r="A86" s="2" t="s">
        <v>28</v>
      </c>
      <c r="B86" s="6">
        <v>111.46693179970413</v>
      </c>
      <c r="C86" s="6">
        <v>0.1472</v>
      </c>
      <c r="E86" s="24">
        <v>0</v>
      </c>
      <c r="F86" s="24">
        <v>0.008272929319263605</v>
      </c>
      <c r="G86" s="24">
        <v>0.005443472437800722</v>
      </c>
      <c r="H86" s="24">
        <v>0.7093903336300145</v>
      </c>
      <c r="I86" s="24">
        <v>0.2768932646129212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0.003559972647607451</v>
      </c>
      <c r="P86" s="24">
        <v>0</v>
      </c>
      <c r="Q86" s="24">
        <v>0.013446742000729305</v>
      </c>
      <c r="R86" s="24">
        <v>0.7984715972071209</v>
      </c>
      <c r="S86" s="24">
        <v>0</v>
      </c>
      <c r="T86" s="24"/>
      <c r="W86"/>
    </row>
    <row r="87" spans="1:23" ht="16.5" customHeight="1">
      <c r="A87" s="2" t="s">
        <v>29</v>
      </c>
      <c r="B87" s="6">
        <v>94.82830773382584</v>
      </c>
      <c r="C87" s="6">
        <v>0.4786</v>
      </c>
      <c r="E87" s="24">
        <v>0</v>
      </c>
      <c r="F87" s="24">
        <v>0</v>
      </c>
      <c r="G87" s="24">
        <v>0</v>
      </c>
      <c r="H87" s="24">
        <v>0.48068239554437814</v>
      </c>
      <c r="I87" s="24">
        <v>0.5193176044556219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0.0017815158604111633</v>
      </c>
      <c r="P87" s="24">
        <v>0</v>
      </c>
      <c r="Q87" s="24">
        <v>0.0005580269381459136</v>
      </c>
      <c r="R87" s="24">
        <v>0.01010087826204123</v>
      </c>
      <c r="S87" s="24">
        <v>0</v>
      </c>
      <c r="T87" s="24"/>
      <c r="W87"/>
    </row>
    <row r="88" spans="1:23" ht="16.5" customHeight="1">
      <c r="A88" s="2" t="s">
        <v>30</v>
      </c>
      <c r="B88" s="6">
        <v>60.084</v>
      </c>
      <c r="C88" s="6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0</v>
      </c>
      <c r="R88" s="24">
        <v>1</v>
      </c>
      <c r="S88" s="24">
        <v>0</v>
      </c>
      <c r="T88" s="24"/>
      <c r="W88"/>
    </row>
    <row r="89" spans="1:23" ht="16.5" customHeight="1">
      <c r="A89" s="2" t="s">
        <v>31</v>
      </c>
      <c r="B89" s="6">
        <v>73.88971315529179</v>
      </c>
      <c r="C89" s="6">
        <v>0.5956</v>
      </c>
      <c r="E89" s="24">
        <v>1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4">
        <v>0</v>
      </c>
      <c r="R89" s="24">
        <v>0</v>
      </c>
      <c r="S89" s="24">
        <v>0</v>
      </c>
      <c r="T89" s="24"/>
      <c r="W89"/>
    </row>
    <row r="90" spans="1:23" ht="16.5" customHeight="1">
      <c r="A90" s="2" t="s">
        <v>32</v>
      </c>
      <c r="B90" s="6">
        <v>106.00136822302035</v>
      </c>
      <c r="C90" s="6">
        <v>0.4153</v>
      </c>
      <c r="E90" s="24">
        <v>0</v>
      </c>
      <c r="F90" s="24">
        <v>1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  <c r="S90" s="24">
        <v>0</v>
      </c>
      <c r="T90" s="24"/>
      <c r="W90"/>
    </row>
    <row r="91" spans="1:23" ht="16.5" customHeight="1">
      <c r="A91" s="2" t="s">
        <v>33</v>
      </c>
      <c r="B91" s="6">
        <v>91.8295739348371</v>
      </c>
      <c r="C91" s="6">
        <v>0.5611</v>
      </c>
      <c r="E91" s="24">
        <v>0</v>
      </c>
      <c r="F91" s="24">
        <v>0</v>
      </c>
      <c r="G91" s="24">
        <v>0</v>
      </c>
      <c r="H91" s="24">
        <v>1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0</v>
      </c>
      <c r="S91" s="24">
        <v>0</v>
      </c>
      <c r="T91" s="24"/>
      <c r="W91"/>
    </row>
    <row r="92" spans="1:23" ht="16.5" customHeight="1">
      <c r="A92" s="2" t="s">
        <v>34</v>
      </c>
      <c r="B92" s="6">
        <v>103.17827261844279</v>
      </c>
      <c r="C92" s="6">
        <v>0.4612</v>
      </c>
      <c r="E92" s="24">
        <v>0</v>
      </c>
      <c r="F92" s="24">
        <v>0</v>
      </c>
      <c r="G92" s="24">
        <v>0</v>
      </c>
      <c r="H92" s="24">
        <v>0.030720009711723742</v>
      </c>
      <c r="I92" s="24">
        <v>0.9692799902882763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  <c r="S92" s="24">
        <v>0</v>
      </c>
      <c r="T92" s="24"/>
      <c r="W92"/>
    </row>
    <row r="93" spans="1:23" ht="16.5" customHeight="1">
      <c r="A93" s="2" t="s">
        <v>35</v>
      </c>
      <c r="B93" s="6">
        <v>151.93537892355383</v>
      </c>
      <c r="C93" s="6">
        <v>0.32</v>
      </c>
      <c r="E93" s="24">
        <v>0</v>
      </c>
      <c r="F93" s="24">
        <v>0</v>
      </c>
      <c r="G93" s="24">
        <v>0</v>
      </c>
      <c r="H93" s="24">
        <v>0</v>
      </c>
      <c r="I93" s="24">
        <v>0.02709406332784454</v>
      </c>
      <c r="J93" s="24">
        <v>0.9530877184716122</v>
      </c>
      <c r="K93" s="24">
        <v>0.019818218200543122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0</v>
      </c>
      <c r="S93" s="24">
        <v>0</v>
      </c>
      <c r="T93" s="24"/>
      <c r="W93"/>
    </row>
    <row r="94" spans="1:23" ht="16.5" customHeight="1">
      <c r="A94" s="2" t="s">
        <v>36</v>
      </c>
      <c r="B94" s="6">
        <v>197.33462033462035</v>
      </c>
      <c r="C94" s="6">
        <v>0.223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1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  <c r="Q94" s="24">
        <v>0</v>
      </c>
      <c r="R94" s="24">
        <v>0</v>
      </c>
      <c r="S94" s="24">
        <v>0</v>
      </c>
      <c r="T94" s="24"/>
      <c r="W94"/>
    </row>
    <row r="95" spans="1:23" ht="16.5" customHeight="1">
      <c r="A95" s="2" t="s">
        <v>37</v>
      </c>
      <c r="B95" s="6">
        <v>81.389</v>
      </c>
      <c r="C95" s="6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1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/>
      <c r="W95"/>
    </row>
    <row r="96" spans="1:23" ht="16.5" customHeight="1">
      <c r="A96" s="2" t="s">
        <v>38</v>
      </c>
      <c r="B96" s="6">
        <v>381.17466174661746</v>
      </c>
      <c r="C96" s="6">
        <v>0.4722</v>
      </c>
      <c r="E96" s="24">
        <v>0</v>
      </c>
      <c r="F96" s="24">
        <v>1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4">
        <v>1.9995257971224045</v>
      </c>
      <c r="O96" s="24">
        <v>0</v>
      </c>
      <c r="P96" s="24">
        <v>0</v>
      </c>
      <c r="Q96" s="24">
        <v>0</v>
      </c>
      <c r="R96" s="24">
        <v>0</v>
      </c>
      <c r="S96" s="24">
        <v>0</v>
      </c>
      <c r="T96" s="24"/>
      <c r="W96"/>
    </row>
    <row r="97" spans="1:23" ht="16.5" customHeight="1">
      <c r="A97" s="2" t="s">
        <v>39</v>
      </c>
      <c r="B97" s="6">
        <v>167.4832001659011</v>
      </c>
      <c r="C97" s="6">
        <v>0.26</v>
      </c>
      <c r="E97" s="24">
        <v>0</v>
      </c>
      <c r="F97" s="24">
        <v>0.10809028875322359</v>
      </c>
      <c r="G97" s="24">
        <v>0.00889023834417438</v>
      </c>
      <c r="H97" s="24">
        <v>0.16621992870772243</v>
      </c>
      <c r="I97" s="24">
        <v>0.7167995441948797</v>
      </c>
      <c r="J97" s="24">
        <v>0</v>
      </c>
      <c r="K97" s="24">
        <v>0</v>
      </c>
      <c r="L97" s="24">
        <v>0</v>
      </c>
      <c r="M97" s="24">
        <v>0</v>
      </c>
      <c r="N97" s="24">
        <v>0.6014277717501728</v>
      </c>
      <c r="O97" s="24">
        <v>0.005244108793010737</v>
      </c>
      <c r="P97" s="24">
        <v>0</v>
      </c>
      <c r="Q97" s="24">
        <v>0.03285240438322518</v>
      </c>
      <c r="R97" s="24">
        <v>0.3902477868188895</v>
      </c>
      <c r="S97" s="24">
        <v>0</v>
      </c>
      <c r="T97" s="24"/>
      <c r="W97"/>
    </row>
    <row r="98" spans="1:20" ht="16.5" customHeight="1">
      <c r="A98" s="2" t="s">
        <v>40</v>
      </c>
      <c r="B98" s="6">
        <v>212.9464436171824</v>
      </c>
      <c r="C98" s="6">
        <v>0.2559</v>
      </c>
      <c r="E98" s="24">
        <v>0</v>
      </c>
      <c r="F98" s="24">
        <v>0</v>
      </c>
      <c r="G98" s="24">
        <v>0.00022606979523030147</v>
      </c>
      <c r="H98" s="24">
        <v>0.011835054428902557</v>
      </c>
      <c r="I98" s="24">
        <v>0.9873223485647847</v>
      </c>
      <c r="J98" s="24">
        <v>0.0006165272110824726</v>
      </c>
      <c r="K98" s="24">
        <v>0</v>
      </c>
      <c r="L98" s="24">
        <v>0</v>
      </c>
      <c r="M98" s="24">
        <v>0</v>
      </c>
      <c r="N98" s="24">
        <v>1.4529016607271243</v>
      </c>
      <c r="O98" s="24">
        <v>0.0006667619894455479</v>
      </c>
      <c r="P98" s="24">
        <v>0</v>
      </c>
      <c r="Q98" s="24">
        <v>0.002088508779015334</v>
      </c>
      <c r="R98" s="24">
        <v>0.01772072794896998</v>
      </c>
      <c r="S98" s="24">
        <v>0</v>
      </c>
      <c r="T98" s="24"/>
    </row>
    <row r="99" spans="1:20" ht="16.5" customHeight="1">
      <c r="A99" s="2" t="s">
        <v>41</v>
      </c>
      <c r="B99" s="6">
        <v>246.50764525993893</v>
      </c>
      <c r="C99" s="6">
        <v>0.8365</v>
      </c>
      <c r="E99" s="24">
        <v>0</v>
      </c>
      <c r="F99" s="24">
        <v>0</v>
      </c>
      <c r="G99" s="24">
        <v>0</v>
      </c>
      <c r="H99" s="24">
        <v>1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4">
        <v>0</v>
      </c>
      <c r="R99" s="24">
        <v>0</v>
      </c>
      <c r="S99" s="24">
        <v>0</v>
      </c>
      <c r="T99" s="24"/>
    </row>
    <row r="100" ht="16.5" customHeight="1">
      <c r="A100"/>
    </row>
    <row r="101" ht="16.5" customHeight="1">
      <c r="A101"/>
    </row>
    <row r="102" ht="16.5" customHeight="1">
      <c r="A102"/>
    </row>
    <row r="103" ht="16.5" customHeight="1">
      <c r="A103"/>
    </row>
    <row r="104" ht="16.5" customHeight="1">
      <c r="A104"/>
    </row>
    <row r="105" ht="16.5" customHeight="1">
      <c r="A105"/>
    </row>
    <row r="106" ht="16.5" customHeight="1">
      <c r="A106"/>
    </row>
    <row r="107" ht="16.5" customHeight="1">
      <c r="A107"/>
    </row>
    <row r="108" ht="16.5" customHeight="1">
      <c r="A108"/>
    </row>
    <row r="109" ht="16.5" customHeight="1">
      <c r="A109"/>
    </row>
    <row r="110" ht="16.5" customHeight="1">
      <c r="A110"/>
    </row>
    <row r="111" ht="16.5" customHeight="1">
      <c r="A111"/>
    </row>
    <row r="112" ht="16.5" customHeight="1">
      <c r="A112"/>
    </row>
    <row r="113" ht="16.5" customHeight="1">
      <c r="A113"/>
    </row>
    <row r="114" ht="16.5" customHeight="1">
      <c r="A114"/>
    </row>
    <row r="115" ht="16.5" customHeight="1">
      <c r="A115"/>
    </row>
    <row r="116" ht="16.5" customHeight="1">
      <c r="A116"/>
    </row>
  </sheetData>
  <mergeCells count="7">
    <mergeCell ref="M7:O8"/>
    <mergeCell ref="Q7:S8"/>
    <mergeCell ref="G7:J8"/>
    <mergeCell ref="A1:D1"/>
    <mergeCell ref="B4:C4"/>
    <mergeCell ref="B5:C5"/>
    <mergeCell ref="A7:C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6"/>
  <sheetViews>
    <sheetView workbookViewId="0" topLeftCell="A1">
      <selection activeCell="A1" sqref="A1:T100"/>
    </sheetView>
  </sheetViews>
  <sheetFormatPr defaultColWidth="11.00390625" defaultRowHeight="16.5" customHeight="1"/>
  <cols>
    <col min="1" max="1" width="19.625" style="2" customWidth="1"/>
    <col min="2" max="4" width="9.625" style="0" customWidth="1"/>
    <col min="5" max="22" width="7.375" style="0" customWidth="1"/>
    <col min="23" max="23" width="7.375" style="6" customWidth="1"/>
    <col min="24" max="16384" width="7.375" style="0" customWidth="1"/>
  </cols>
  <sheetData>
    <row r="1" spans="1:23" s="5" customFormat="1" ht="21.75" customHeight="1">
      <c r="A1" s="28" t="s">
        <v>98</v>
      </c>
      <c r="B1" s="29"/>
      <c r="C1" s="29"/>
      <c r="D1" s="29"/>
      <c r="W1" s="9"/>
    </row>
    <row r="2" spans="1:23" s="5" customFormat="1" ht="21.75" customHeight="1">
      <c r="A2" s="4" t="s">
        <v>99</v>
      </c>
      <c r="W2" s="9"/>
    </row>
    <row r="3" spans="1:8" ht="16.5" customHeight="1">
      <c r="A3" s="1"/>
      <c r="H3" s="25"/>
    </row>
    <row r="4" spans="1:12" ht="16.5" customHeight="1">
      <c r="A4" s="1" t="s">
        <v>43</v>
      </c>
      <c r="B4" s="29"/>
      <c r="C4" s="29"/>
      <c r="L4" s="25"/>
    </row>
    <row r="5" spans="1:3" ht="16.5" customHeight="1">
      <c r="A5" s="1" t="s">
        <v>42</v>
      </c>
      <c r="B5" s="29"/>
      <c r="C5" s="29"/>
    </row>
    <row r="6" ht="16.5" customHeight="1">
      <c r="A6" s="1"/>
    </row>
    <row r="7" spans="1:19" ht="16.5" customHeight="1">
      <c r="A7" s="30" t="s">
        <v>2</v>
      </c>
      <c r="B7" s="31"/>
      <c r="C7" s="31"/>
      <c r="G7" s="30" t="s">
        <v>3</v>
      </c>
      <c r="H7" s="30"/>
      <c r="I7" s="30"/>
      <c r="J7" s="30"/>
      <c r="M7" s="30" t="s">
        <v>96</v>
      </c>
      <c r="N7" s="30"/>
      <c r="O7" s="30"/>
      <c r="Q7" s="30" t="s">
        <v>97</v>
      </c>
      <c r="R7" s="30"/>
      <c r="S7" s="30"/>
    </row>
    <row r="8" spans="1:19" ht="16.5" customHeight="1">
      <c r="A8" s="31"/>
      <c r="B8" s="31"/>
      <c r="C8" s="31"/>
      <c r="G8" s="30"/>
      <c r="H8" s="30"/>
      <c r="I8" s="30"/>
      <c r="J8" s="30"/>
      <c r="M8" s="30"/>
      <c r="N8" s="30"/>
      <c r="O8" s="30"/>
      <c r="Q8" s="30"/>
      <c r="R8" s="30"/>
      <c r="S8" s="30"/>
    </row>
    <row r="9" spans="1:19" ht="16.5" customHeight="1">
      <c r="A9" s="1" t="s">
        <v>92</v>
      </c>
      <c r="B9" s="3" t="s">
        <v>50</v>
      </c>
      <c r="C9" s="3" t="s">
        <v>51</v>
      </c>
      <c r="D9" s="3" t="s">
        <v>45</v>
      </c>
      <c r="E9" s="3"/>
      <c r="F9" s="3"/>
      <c r="G9" s="3" t="s">
        <v>93</v>
      </c>
      <c r="H9" s="3" t="s">
        <v>88</v>
      </c>
      <c r="I9" s="3" t="s">
        <v>89</v>
      </c>
      <c r="J9" s="3" t="s">
        <v>87</v>
      </c>
      <c r="M9" s="3" t="s">
        <v>93</v>
      </c>
      <c r="N9" s="3" t="s">
        <v>94</v>
      </c>
      <c r="O9" s="3" t="s">
        <v>95</v>
      </c>
      <c r="Q9" s="3" t="s">
        <v>93</v>
      </c>
      <c r="R9" s="3" t="s">
        <v>94</v>
      </c>
      <c r="S9" s="3" t="s">
        <v>95</v>
      </c>
    </row>
    <row r="10" spans="1:19" ht="16.5" customHeight="1">
      <c r="A10" s="2" t="s">
        <v>25</v>
      </c>
      <c r="B10">
        <v>0</v>
      </c>
      <c r="C10" s="7" t="e">
        <f>B10/B36</f>
        <v>#DIV/0!</v>
      </c>
      <c r="D10" s="27" t="e">
        <f>C10*C43*100</f>
        <v>#DIV/0!</v>
      </c>
      <c r="E10" s="27"/>
      <c r="F10" s="27"/>
      <c r="G10" s="21" t="s">
        <v>72</v>
      </c>
      <c r="H10" s="21" t="e">
        <f>E69/SUM($E$69:$M$69)</f>
        <v>#DIV/0!</v>
      </c>
      <c r="I10" s="21">
        <f>SUM(E43:E68)</f>
        <v>0</v>
      </c>
      <c r="J10" s="21">
        <v>0</v>
      </c>
      <c r="M10" s="21" t="s">
        <v>72</v>
      </c>
      <c r="N10" s="21">
        <v>0</v>
      </c>
      <c r="O10" s="21">
        <v>0.3</v>
      </c>
      <c r="Q10" s="21" t="s">
        <v>72</v>
      </c>
      <c r="R10" s="21">
        <v>0</v>
      </c>
      <c r="S10" s="21">
        <v>0.3</v>
      </c>
    </row>
    <row r="11" spans="1:19" ht="16.5" customHeight="1">
      <c r="A11" s="2" t="s">
        <v>26</v>
      </c>
      <c r="B11">
        <v>0</v>
      </c>
      <c r="C11" s="7" t="e">
        <f>B11/B36</f>
        <v>#DIV/0!</v>
      </c>
      <c r="D11" s="27" t="e">
        <f aca="true" t="shared" si="0" ref="D11:D35">C11*C44*100</f>
        <v>#DIV/0!</v>
      </c>
      <c r="E11" s="27"/>
      <c r="F11" s="27"/>
      <c r="G11" s="21" t="s">
        <v>73</v>
      </c>
      <c r="H11" s="21" t="e">
        <f>F69/SUM($E$69:$M$69)</f>
        <v>#DIV/0!</v>
      </c>
      <c r="I11" s="21">
        <f>SUM(F43:F68)</f>
        <v>0</v>
      </c>
      <c r="J11" s="21">
        <v>0</v>
      </c>
      <c r="M11" s="21" t="s">
        <v>73</v>
      </c>
      <c r="N11" s="21">
        <v>0.3</v>
      </c>
      <c r="O11" s="21">
        <v>0.8</v>
      </c>
      <c r="Q11" s="21" t="s">
        <v>73</v>
      </c>
      <c r="R11" s="21">
        <v>0.1</v>
      </c>
      <c r="S11" s="21">
        <v>0.5</v>
      </c>
    </row>
    <row r="12" spans="1:19" ht="16.5" customHeight="1">
      <c r="A12" s="2" t="s">
        <v>27</v>
      </c>
      <c r="B12">
        <v>0</v>
      </c>
      <c r="C12" s="7" t="e">
        <f>B12/B36</f>
        <v>#DIV/0!</v>
      </c>
      <c r="D12" s="27" t="e">
        <f t="shared" si="0"/>
        <v>#DIV/0!</v>
      </c>
      <c r="E12" s="27"/>
      <c r="F12" s="27"/>
      <c r="G12" s="21" t="s">
        <v>74</v>
      </c>
      <c r="H12" s="21" t="e">
        <f>G69/SUM($E$69:$M$69)</f>
        <v>#DIV/0!</v>
      </c>
      <c r="I12" s="21">
        <f>SUM(G43:G68)</f>
        <v>0</v>
      </c>
      <c r="J12" s="21">
        <v>0</v>
      </c>
      <c r="M12" s="21" t="s">
        <v>74</v>
      </c>
      <c r="N12" s="21">
        <v>0.3</v>
      </c>
      <c r="O12" s="21">
        <v>0.8</v>
      </c>
      <c r="Q12" s="21" t="s">
        <v>74</v>
      </c>
      <c r="R12" s="21">
        <v>0.1</v>
      </c>
      <c r="S12" s="21">
        <v>0.5</v>
      </c>
    </row>
    <row r="13" spans="1:19" ht="16.5" customHeight="1">
      <c r="A13" s="2" t="s">
        <v>16</v>
      </c>
      <c r="B13">
        <v>0</v>
      </c>
      <c r="C13" s="7" t="e">
        <f>B13/B36</f>
        <v>#DIV/0!</v>
      </c>
      <c r="D13" s="27" t="e">
        <f t="shared" si="0"/>
        <v>#DIV/0!</v>
      </c>
      <c r="E13" s="27"/>
      <c r="F13" s="27"/>
      <c r="G13" s="21" t="s">
        <v>86</v>
      </c>
      <c r="H13" s="21" t="e">
        <f>H69/SUM($E$69:$M$69)</f>
        <v>#DIV/0!</v>
      </c>
      <c r="I13" s="21">
        <f>SUM(H43:H68)</f>
        <v>0</v>
      </c>
      <c r="J13" s="21">
        <v>0</v>
      </c>
      <c r="M13" s="21" t="s">
        <v>86</v>
      </c>
      <c r="N13" s="21">
        <v>0</v>
      </c>
      <c r="O13" s="21">
        <v>0.25</v>
      </c>
      <c r="Q13" s="21" t="s">
        <v>86</v>
      </c>
      <c r="R13" s="21">
        <v>0</v>
      </c>
      <c r="S13" s="21">
        <v>0.5</v>
      </c>
    </row>
    <row r="14" spans="1:19" ht="16.5" customHeight="1">
      <c r="A14" s="2" t="s">
        <v>17</v>
      </c>
      <c r="B14">
        <v>0</v>
      </c>
      <c r="C14" s="7" t="e">
        <f>B14/B36</f>
        <v>#DIV/0!</v>
      </c>
      <c r="D14" s="27" t="e">
        <f t="shared" si="0"/>
        <v>#DIV/0!</v>
      </c>
      <c r="E14" s="27"/>
      <c r="F14" s="27"/>
      <c r="G14" s="21" t="s">
        <v>85</v>
      </c>
      <c r="H14" s="21" t="e">
        <f>I69/SUM($E$69:$M$69)</f>
        <v>#DIV/0!</v>
      </c>
      <c r="I14" s="21">
        <f>SUM(I43:I68)</f>
        <v>0</v>
      </c>
      <c r="J14" s="21">
        <v>0</v>
      </c>
      <c r="M14" s="21" t="s">
        <v>85</v>
      </c>
      <c r="N14" s="21">
        <v>0.2</v>
      </c>
      <c r="O14" s="21">
        <v>0.6</v>
      </c>
      <c r="Q14" s="21" t="s">
        <v>85</v>
      </c>
      <c r="R14" s="21">
        <v>0.3</v>
      </c>
      <c r="S14" s="21">
        <v>0.9</v>
      </c>
    </row>
    <row r="15" spans="1:19" ht="16.5" customHeight="1">
      <c r="A15" s="2" t="s">
        <v>18</v>
      </c>
      <c r="B15">
        <v>0</v>
      </c>
      <c r="C15" s="7" t="e">
        <f>B15/B36</f>
        <v>#DIV/0!</v>
      </c>
      <c r="D15" s="27" t="e">
        <f t="shared" si="0"/>
        <v>#DIV/0!</v>
      </c>
      <c r="E15" s="27"/>
      <c r="F15" s="27"/>
      <c r="G15" s="21" t="s">
        <v>84</v>
      </c>
      <c r="H15" s="21" t="e">
        <f>J69/SUM($E$69:$M$69)</f>
        <v>#DIV/0!</v>
      </c>
      <c r="I15" s="21">
        <f>SUM(J43:J68)</f>
        <v>0</v>
      </c>
      <c r="J15" s="21">
        <v>0</v>
      </c>
      <c r="M15" s="21" t="s">
        <v>84</v>
      </c>
      <c r="N15" s="21">
        <v>0</v>
      </c>
      <c r="O15" s="21">
        <v>0.25</v>
      </c>
      <c r="Q15" s="21" t="s">
        <v>84</v>
      </c>
      <c r="R15" s="21">
        <v>0</v>
      </c>
      <c r="S15" s="21">
        <v>0.5</v>
      </c>
    </row>
    <row r="16" spans="1:19" ht="16.5" customHeight="1">
      <c r="A16" s="2" t="s">
        <v>19</v>
      </c>
      <c r="B16">
        <v>0</v>
      </c>
      <c r="C16" s="7" t="e">
        <f>B16/B36</f>
        <v>#DIV/0!</v>
      </c>
      <c r="D16" s="27" t="e">
        <f t="shared" si="0"/>
        <v>#DIV/0!</v>
      </c>
      <c r="E16" s="27"/>
      <c r="F16" s="27"/>
      <c r="G16" s="21" t="s">
        <v>10</v>
      </c>
      <c r="H16" s="21" t="e">
        <f>K69/SUM($E$69:$M$69)</f>
        <v>#DIV/0!</v>
      </c>
      <c r="I16" s="21">
        <f>SUM(K43:K68)</f>
        <v>0</v>
      </c>
      <c r="J16" s="21">
        <v>0</v>
      </c>
      <c r="M16" s="21" t="s">
        <v>10</v>
      </c>
      <c r="N16" s="21">
        <v>0</v>
      </c>
      <c r="O16" s="21">
        <v>0.5</v>
      </c>
      <c r="Q16" s="21" t="s">
        <v>10</v>
      </c>
      <c r="R16" s="21">
        <v>0</v>
      </c>
      <c r="S16" s="21">
        <v>0.8</v>
      </c>
    </row>
    <row r="17" spans="1:19" ht="16.5" customHeight="1">
      <c r="A17" s="2" t="s">
        <v>20</v>
      </c>
      <c r="B17">
        <v>0</v>
      </c>
      <c r="C17" s="7" t="e">
        <f>B17/B36</f>
        <v>#DIV/0!</v>
      </c>
      <c r="D17" s="27" t="e">
        <f t="shared" si="0"/>
        <v>#DIV/0!</v>
      </c>
      <c r="E17" s="27"/>
      <c r="F17" s="27"/>
      <c r="G17" s="21" t="s">
        <v>12</v>
      </c>
      <c r="H17" s="21" t="e">
        <f>L69/SUM($E$69:$M$69)</f>
        <v>#DIV/0!</v>
      </c>
      <c r="I17" s="21">
        <f>SUM(L43:L68)</f>
        <v>0</v>
      </c>
      <c r="J17" s="21">
        <v>0</v>
      </c>
      <c r="M17" s="21" t="s">
        <v>12</v>
      </c>
      <c r="N17" s="21">
        <v>0</v>
      </c>
      <c r="O17" s="21">
        <v>0.2</v>
      </c>
      <c r="Q17" s="21" t="s">
        <v>12</v>
      </c>
      <c r="R17" s="21">
        <v>0</v>
      </c>
      <c r="S17" s="21">
        <v>0.3</v>
      </c>
    </row>
    <row r="18" spans="1:19" ht="16.5" customHeight="1">
      <c r="A18" s="2" t="s">
        <v>21</v>
      </c>
      <c r="B18">
        <v>0</v>
      </c>
      <c r="C18" s="7" t="e">
        <f>B18/B36</f>
        <v>#DIV/0!</v>
      </c>
      <c r="D18" s="27" t="e">
        <f t="shared" si="0"/>
        <v>#DIV/0!</v>
      </c>
      <c r="E18" s="27"/>
      <c r="F18" s="27"/>
      <c r="G18" s="21" t="s">
        <v>11</v>
      </c>
      <c r="H18" s="21" t="e">
        <f>M69/SUM($E$69:$M$69)</f>
        <v>#DIV/0!</v>
      </c>
      <c r="I18" s="21">
        <f>SUM(M43:M68)</f>
        <v>0</v>
      </c>
      <c r="J18" s="21">
        <v>0</v>
      </c>
      <c r="M18" s="21" t="s">
        <v>11</v>
      </c>
      <c r="N18" s="21">
        <v>0</v>
      </c>
      <c r="O18" s="21">
        <v>0</v>
      </c>
      <c r="Q18" s="21" t="s">
        <v>11</v>
      </c>
      <c r="R18" s="21">
        <v>0</v>
      </c>
      <c r="S18" s="21">
        <v>0</v>
      </c>
    </row>
    <row r="19" spans="1:19" ht="16.5" customHeight="1">
      <c r="A19" s="2" t="s">
        <v>23</v>
      </c>
      <c r="B19">
        <v>0</v>
      </c>
      <c r="C19" s="7" t="e">
        <f>B19/B36</f>
        <v>#DIV/0!</v>
      </c>
      <c r="D19" s="27" t="e">
        <f t="shared" si="0"/>
        <v>#DIV/0!</v>
      </c>
      <c r="E19" s="27"/>
      <c r="F19" s="27"/>
      <c r="G19" s="22" t="s">
        <v>75</v>
      </c>
      <c r="H19" s="22" t="e">
        <f>N69/SUM($E$69:$M$69)</f>
        <v>#DIV/0!</v>
      </c>
      <c r="I19" s="22">
        <f>SUM(N43:N68)</f>
        <v>0</v>
      </c>
      <c r="J19" s="22">
        <v>0</v>
      </c>
      <c r="M19" s="22" t="s">
        <v>75</v>
      </c>
      <c r="N19" s="22">
        <v>0.25</v>
      </c>
      <c r="O19" s="22">
        <v>0.6</v>
      </c>
      <c r="Q19" s="22" t="s">
        <v>75</v>
      </c>
      <c r="R19" s="22">
        <v>0</v>
      </c>
      <c r="S19" s="22">
        <v>0.5</v>
      </c>
    </row>
    <row r="20" spans="1:19" ht="16.5" customHeight="1">
      <c r="A20" s="2" t="s">
        <v>22</v>
      </c>
      <c r="B20">
        <v>0</v>
      </c>
      <c r="C20" s="7" t="e">
        <f>B20/B36</f>
        <v>#DIV/0!</v>
      </c>
      <c r="D20" s="27" t="e">
        <f t="shared" si="0"/>
        <v>#DIV/0!</v>
      </c>
      <c r="E20" s="27"/>
      <c r="F20" s="27"/>
      <c r="G20" s="22" t="s">
        <v>76</v>
      </c>
      <c r="H20" s="22" t="e">
        <f>O69/SUM($E$69:$M$69)</f>
        <v>#DIV/0!</v>
      </c>
      <c r="I20" s="22">
        <f>SUM(O43:O68)</f>
        <v>0</v>
      </c>
      <c r="J20" s="22">
        <v>0</v>
      </c>
      <c r="M20" s="22" t="s">
        <v>76</v>
      </c>
      <c r="N20" s="22">
        <v>0</v>
      </c>
      <c r="O20" s="22">
        <v>0</v>
      </c>
      <c r="Q20" s="22" t="s">
        <v>76</v>
      </c>
      <c r="R20" s="22">
        <v>0</v>
      </c>
      <c r="S20" s="22">
        <v>0</v>
      </c>
    </row>
    <row r="21" spans="1:19" ht="16.5" customHeight="1">
      <c r="A21" s="2" t="s">
        <v>24</v>
      </c>
      <c r="B21">
        <v>0</v>
      </c>
      <c r="C21" s="7" t="e">
        <f>B21/B36</f>
        <v>#DIV/0!</v>
      </c>
      <c r="D21" s="27" t="e">
        <f t="shared" si="0"/>
        <v>#DIV/0!</v>
      </c>
      <c r="E21" s="27"/>
      <c r="F21" s="27"/>
      <c r="G21" s="22" t="s">
        <v>77</v>
      </c>
      <c r="H21" s="22" t="e">
        <f>P69/SUM($E$69:$M$69)</f>
        <v>#DIV/0!</v>
      </c>
      <c r="I21" s="22">
        <f>SUM(P43:P68)</f>
        <v>0</v>
      </c>
      <c r="J21" s="22">
        <v>0</v>
      </c>
      <c r="M21" s="22" t="s">
        <v>77</v>
      </c>
      <c r="N21" s="22">
        <v>0</v>
      </c>
      <c r="O21" s="22">
        <v>0</v>
      </c>
      <c r="Q21" s="22" t="s">
        <v>77</v>
      </c>
      <c r="R21" s="22">
        <v>0</v>
      </c>
      <c r="S21" s="22">
        <v>0</v>
      </c>
    </row>
    <row r="22" spans="1:19" ht="16.5" customHeight="1">
      <c r="A22" s="2" t="s">
        <v>28</v>
      </c>
      <c r="B22">
        <v>0</v>
      </c>
      <c r="C22" s="7" t="e">
        <f>B22/B36</f>
        <v>#DIV/0!</v>
      </c>
      <c r="D22" s="27" t="e">
        <f t="shared" si="0"/>
        <v>#DIV/0!</v>
      </c>
      <c r="E22" s="27"/>
      <c r="F22" s="27"/>
      <c r="G22" s="22" t="s">
        <v>78</v>
      </c>
      <c r="H22" s="22" t="e">
        <f>Q69/SUM($E$69:$M$69)</f>
        <v>#DIV/0!</v>
      </c>
      <c r="I22" s="22">
        <f>SUM(Q43:Q68)</f>
        <v>0</v>
      </c>
      <c r="J22" s="22">
        <v>0</v>
      </c>
      <c r="M22" s="22" t="s">
        <v>78</v>
      </c>
      <c r="N22" s="22">
        <v>0.1</v>
      </c>
      <c r="O22" s="22">
        <v>0.3</v>
      </c>
      <c r="Q22" s="22" t="s">
        <v>78</v>
      </c>
      <c r="R22" s="22">
        <v>0.1</v>
      </c>
      <c r="S22" s="22">
        <v>0.6</v>
      </c>
    </row>
    <row r="23" spans="1:19" ht="16.5" customHeight="1">
      <c r="A23" s="2" t="s">
        <v>29</v>
      </c>
      <c r="B23">
        <v>0</v>
      </c>
      <c r="C23" s="7" t="e">
        <f>B23/B36</f>
        <v>#DIV/0!</v>
      </c>
      <c r="D23" s="27" t="e">
        <f t="shared" si="0"/>
        <v>#DIV/0!</v>
      </c>
      <c r="E23" s="27"/>
      <c r="F23" s="27"/>
      <c r="G23" s="23" t="s">
        <v>79</v>
      </c>
      <c r="H23" s="23" t="e">
        <f>R69/SUM($E$69:$M$69)</f>
        <v>#DIV/0!</v>
      </c>
      <c r="I23" s="23">
        <f>SUM(R43:R68)</f>
        <v>0</v>
      </c>
      <c r="J23" s="23">
        <v>0</v>
      </c>
      <c r="M23" s="23" t="s">
        <v>79</v>
      </c>
      <c r="N23" s="23">
        <v>1.5</v>
      </c>
      <c r="O23" s="23">
        <v>3.5</v>
      </c>
      <c r="Q23" s="23" t="s">
        <v>79</v>
      </c>
      <c r="R23" s="23">
        <v>2.5</v>
      </c>
      <c r="S23" s="23">
        <v>5</v>
      </c>
    </row>
    <row r="24" spans="1:19" ht="16.5" customHeight="1">
      <c r="A24" s="2" t="s">
        <v>30</v>
      </c>
      <c r="B24">
        <v>0</v>
      </c>
      <c r="C24" s="7" t="e">
        <f>B24/B36</f>
        <v>#DIV/0!</v>
      </c>
      <c r="D24" s="27" t="e">
        <f t="shared" si="0"/>
        <v>#DIV/0!</v>
      </c>
      <c r="E24" s="27"/>
      <c r="F24" s="27"/>
      <c r="G24" s="23" t="s">
        <v>80</v>
      </c>
      <c r="H24" s="23" t="e">
        <f>S69/SUM($E$69:$M$69)</f>
        <v>#DIV/0!</v>
      </c>
      <c r="I24" s="23">
        <f>SUM(S43:S68)</f>
        <v>0</v>
      </c>
      <c r="J24" s="23">
        <v>0</v>
      </c>
      <c r="M24" s="23" t="s">
        <v>80</v>
      </c>
      <c r="N24" s="23">
        <v>0</v>
      </c>
      <c r="O24" s="23">
        <v>0</v>
      </c>
      <c r="Q24" s="23" t="s">
        <v>80</v>
      </c>
      <c r="R24" s="23">
        <v>0</v>
      </c>
      <c r="S24" s="23">
        <v>0</v>
      </c>
    </row>
    <row r="25" spans="1:6" ht="16.5" customHeight="1">
      <c r="A25" s="2" t="s">
        <v>31</v>
      </c>
      <c r="B25">
        <v>0</v>
      </c>
      <c r="C25" s="7" t="e">
        <f>B25/B36</f>
        <v>#DIV/0!</v>
      </c>
      <c r="D25" s="27" t="e">
        <f t="shared" si="0"/>
        <v>#DIV/0!</v>
      </c>
      <c r="E25" s="27"/>
      <c r="F25" s="27"/>
    </row>
    <row r="26" spans="1:8" ht="16.5" customHeight="1">
      <c r="A26" s="2" t="s">
        <v>32</v>
      </c>
      <c r="B26">
        <v>0</v>
      </c>
      <c r="C26" s="7" t="e">
        <f>B26/B36</f>
        <v>#DIV/0!</v>
      </c>
      <c r="D26" s="27" t="e">
        <f t="shared" si="0"/>
        <v>#DIV/0!</v>
      </c>
      <c r="E26" s="27"/>
      <c r="F26" s="27"/>
      <c r="H26" s="7"/>
    </row>
    <row r="27" spans="1:6" ht="16.5" customHeight="1">
      <c r="A27" s="2" t="s">
        <v>33</v>
      </c>
      <c r="B27">
        <v>0</v>
      </c>
      <c r="C27" s="7" t="e">
        <f>B27/B36</f>
        <v>#DIV/0!</v>
      </c>
      <c r="D27" s="27" t="e">
        <f t="shared" si="0"/>
        <v>#DIV/0!</v>
      </c>
      <c r="E27" s="27"/>
      <c r="F27" s="27"/>
    </row>
    <row r="28" spans="1:4" ht="16.5" customHeight="1">
      <c r="A28" s="2" t="s">
        <v>34</v>
      </c>
      <c r="B28">
        <v>0</v>
      </c>
      <c r="C28" s="7" t="e">
        <f>B28/B36</f>
        <v>#DIV/0!</v>
      </c>
      <c r="D28" s="27" t="e">
        <f t="shared" si="0"/>
        <v>#DIV/0!</v>
      </c>
    </row>
    <row r="29" spans="1:4" ht="16.5" customHeight="1">
      <c r="A29" s="2" t="s">
        <v>35</v>
      </c>
      <c r="B29">
        <v>0</v>
      </c>
      <c r="C29" s="7" t="e">
        <f>B29/B36</f>
        <v>#DIV/0!</v>
      </c>
      <c r="D29" s="27" t="e">
        <f t="shared" si="0"/>
        <v>#DIV/0!</v>
      </c>
    </row>
    <row r="30" spans="1:4" ht="16.5" customHeight="1">
      <c r="A30" s="2" t="s">
        <v>36</v>
      </c>
      <c r="B30">
        <v>0</v>
      </c>
      <c r="C30" s="7" t="e">
        <f>B30/B36</f>
        <v>#DIV/0!</v>
      </c>
      <c r="D30" s="27" t="e">
        <f t="shared" si="0"/>
        <v>#DIV/0!</v>
      </c>
    </row>
    <row r="31" spans="1:4" ht="16.5" customHeight="1">
      <c r="A31" s="2" t="s">
        <v>37</v>
      </c>
      <c r="B31">
        <v>0</v>
      </c>
      <c r="C31" s="7" t="e">
        <f>B31/B36</f>
        <v>#DIV/0!</v>
      </c>
      <c r="D31" s="27" t="e">
        <f t="shared" si="0"/>
        <v>#DIV/0!</v>
      </c>
    </row>
    <row r="32" spans="1:4" ht="16.5" customHeight="1">
      <c r="A32" s="2" t="s">
        <v>38</v>
      </c>
      <c r="B32">
        <v>0</v>
      </c>
      <c r="C32" s="7" t="e">
        <f>B32/B36</f>
        <v>#DIV/0!</v>
      </c>
      <c r="D32" s="27" t="e">
        <f t="shared" si="0"/>
        <v>#DIV/0!</v>
      </c>
    </row>
    <row r="33" spans="1:4" ht="16.5" customHeight="1">
      <c r="A33" s="2" t="s">
        <v>39</v>
      </c>
      <c r="B33">
        <v>0</v>
      </c>
      <c r="C33" s="7" t="e">
        <f>B33/B36</f>
        <v>#DIV/0!</v>
      </c>
      <c r="D33" s="27" t="e">
        <f t="shared" si="0"/>
        <v>#DIV/0!</v>
      </c>
    </row>
    <row r="34" spans="1:4" ht="16.5" customHeight="1">
      <c r="A34" s="2" t="s">
        <v>40</v>
      </c>
      <c r="B34">
        <v>0</v>
      </c>
      <c r="C34" s="7" t="e">
        <f>B34/B36</f>
        <v>#DIV/0!</v>
      </c>
      <c r="D34" s="27" t="e">
        <f t="shared" si="0"/>
        <v>#DIV/0!</v>
      </c>
    </row>
    <row r="35" spans="1:4" ht="16.5" customHeight="1">
      <c r="A35" s="2" t="s">
        <v>41</v>
      </c>
      <c r="B35">
        <v>0</v>
      </c>
      <c r="C35" s="7" t="e">
        <f>B35/B36</f>
        <v>#DIV/0!</v>
      </c>
      <c r="D35" s="27" t="e">
        <f t="shared" si="0"/>
        <v>#DIV/0!</v>
      </c>
    </row>
    <row r="36" spans="1:4" ht="16.5" customHeight="1">
      <c r="A36" s="1" t="s">
        <v>46</v>
      </c>
      <c r="B36" s="1">
        <f>SUM(B10:B35)</f>
        <v>0</v>
      </c>
      <c r="C36" s="26" t="e">
        <f>SUM(C10:C35)</f>
        <v>#DIV/0!</v>
      </c>
      <c r="D36" s="26" t="e">
        <f>SUM(D10:D35)/100</f>
        <v>#DIV/0!</v>
      </c>
    </row>
    <row r="40" spans="1:23" ht="16.5" customHeight="1">
      <c r="A40"/>
      <c r="W40"/>
    </row>
    <row r="41" spans="1:23" ht="16.5" customHeight="1">
      <c r="A41" s="1" t="s">
        <v>83</v>
      </c>
      <c r="W41"/>
    </row>
    <row r="42" spans="2:23" ht="16.5" customHeight="1">
      <c r="B42" s="3" t="s">
        <v>44</v>
      </c>
      <c r="C42" s="3" t="s">
        <v>45</v>
      </c>
      <c r="D42" s="3" t="s">
        <v>81</v>
      </c>
      <c r="E42" s="21" t="s">
        <v>72</v>
      </c>
      <c r="F42" s="21" t="s">
        <v>73</v>
      </c>
      <c r="G42" s="21" t="s">
        <v>74</v>
      </c>
      <c r="H42" s="21" t="s">
        <v>7</v>
      </c>
      <c r="I42" s="21" t="s">
        <v>8</v>
      </c>
      <c r="J42" s="21" t="s">
        <v>9</v>
      </c>
      <c r="K42" s="21" t="s">
        <v>10</v>
      </c>
      <c r="L42" s="21" t="s">
        <v>12</v>
      </c>
      <c r="M42" s="21" t="s">
        <v>11</v>
      </c>
      <c r="N42" s="22" t="s">
        <v>75</v>
      </c>
      <c r="O42" s="22" t="s">
        <v>76</v>
      </c>
      <c r="P42" s="22" t="s">
        <v>77</v>
      </c>
      <c r="Q42" s="22" t="s">
        <v>78</v>
      </c>
      <c r="R42" s="23" t="s">
        <v>79</v>
      </c>
      <c r="S42" s="23" t="s">
        <v>80</v>
      </c>
      <c r="W42"/>
    </row>
    <row r="43" spans="1:23" ht="16.5" customHeight="1">
      <c r="A43" s="2" t="s">
        <v>25</v>
      </c>
      <c r="B43" s="6">
        <v>273.5005364806867</v>
      </c>
      <c r="C43" s="16">
        <v>0.1591</v>
      </c>
      <c r="D43" s="6">
        <f>B10/B43</f>
        <v>0</v>
      </c>
      <c r="E43">
        <f aca="true" t="shared" si="1" ref="E43:S58">$D43*E74</f>
        <v>0</v>
      </c>
      <c r="F43">
        <f t="shared" si="1"/>
        <v>0</v>
      </c>
      <c r="G43">
        <f t="shared" si="1"/>
        <v>0</v>
      </c>
      <c r="H43">
        <f t="shared" si="1"/>
        <v>0</v>
      </c>
      <c r="I43">
        <f t="shared" si="1"/>
        <v>0</v>
      </c>
      <c r="J43">
        <f t="shared" si="1"/>
        <v>0</v>
      </c>
      <c r="K43">
        <f t="shared" si="1"/>
        <v>0</v>
      </c>
      <c r="L43">
        <f t="shared" si="1"/>
        <v>0</v>
      </c>
      <c r="M43">
        <f t="shared" si="1"/>
        <v>0</v>
      </c>
      <c r="N43">
        <f t="shared" si="1"/>
        <v>0</v>
      </c>
      <c r="O43">
        <f t="shared" si="1"/>
        <v>0</v>
      </c>
      <c r="P43">
        <f t="shared" si="1"/>
        <v>0</v>
      </c>
      <c r="Q43">
        <f t="shared" si="1"/>
        <v>0</v>
      </c>
      <c r="R43">
        <f t="shared" si="1"/>
        <v>0</v>
      </c>
      <c r="S43">
        <f t="shared" si="1"/>
        <v>0</v>
      </c>
      <c r="W43"/>
    </row>
    <row r="44" spans="1:23" ht="16.5" customHeight="1">
      <c r="A44" s="2" t="s">
        <v>26</v>
      </c>
      <c r="B44" s="6">
        <v>383.312030075188</v>
      </c>
      <c r="C44" s="6">
        <v>0.111</v>
      </c>
      <c r="D44" s="6">
        <f aca="true" t="shared" si="2" ref="D44:D68">B11/B44</f>
        <v>0</v>
      </c>
      <c r="E44">
        <f t="shared" si="1"/>
        <v>0</v>
      </c>
      <c r="F44">
        <f t="shared" si="1"/>
        <v>0</v>
      </c>
      <c r="G44">
        <f t="shared" si="1"/>
        <v>0</v>
      </c>
      <c r="H44">
        <f t="shared" si="1"/>
        <v>0</v>
      </c>
      <c r="I44">
        <f t="shared" si="1"/>
        <v>0</v>
      </c>
      <c r="J44">
        <f t="shared" si="1"/>
        <v>0</v>
      </c>
      <c r="K44">
        <f t="shared" si="1"/>
        <v>0</v>
      </c>
      <c r="L44">
        <f t="shared" si="1"/>
        <v>0</v>
      </c>
      <c r="M44">
        <f t="shared" si="1"/>
        <v>0</v>
      </c>
      <c r="N44">
        <f t="shared" si="1"/>
        <v>0</v>
      </c>
      <c r="O44">
        <f t="shared" si="1"/>
        <v>0</v>
      </c>
      <c r="P44">
        <f t="shared" si="1"/>
        <v>0</v>
      </c>
      <c r="Q44">
        <f t="shared" si="1"/>
        <v>0</v>
      </c>
      <c r="R44">
        <f t="shared" si="1"/>
        <v>0</v>
      </c>
      <c r="S44">
        <f t="shared" si="1"/>
        <v>0</v>
      </c>
      <c r="W44"/>
    </row>
    <row r="45" spans="1:23" ht="16.5" customHeight="1">
      <c r="A45" s="2" t="s">
        <v>27</v>
      </c>
      <c r="B45" s="6">
        <v>509.805</v>
      </c>
      <c r="C45" s="6">
        <v>0.105</v>
      </c>
      <c r="D45" s="6">
        <f t="shared" si="2"/>
        <v>0</v>
      </c>
      <c r="E45">
        <f t="shared" si="1"/>
        <v>0</v>
      </c>
      <c r="F45">
        <f t="shared" si="1"/>
        <v>0</v>
      </c>
      <c r="G45">
        <f t="shared" si="1"/>
        <v>0</v>
      </c>
      <c r="H45">
        <f t="shared" si="1"/>
        <v>0</v>
      </c>
      <c r="I45">
        <f t="shared" si="1"/>
        <v>0</v>
      </c>
      <c r="J45">
        <f t="shared" si="1"/>
        <v>0</v>
      </c>
      <c r="K45">
        <f t="shared" si="1"/>
        <v>0</v>
      </c>
      <c r="L45">
        <f t="shared" si="1"/>
        <v>0</v>
      </c>
      <c r="M45">
        <f t="shared" si="1"/>
        <v>0</v>
      </c>
      <c r="N45">
        <f t="shared" si="1"/>
        <v>0</v>
      </c>
      <c r="O45">
        <f t="shared" si="1"/>
        <v>0</v>
      </c>
      <c r="P45">
        <f t="shared" si="1"/>
        <v>0</v>
      </c>
      <c r="Q45">
        <f t="shared" si="1"/>
        <v>0</v>
      </c>
      <c r="R45">
        <f t="shared" si="1"/>
        <v>0</v>
      </c>
      <c r="S45">
        <f t="shared" si="1"/>
        <v>0</v>
      </c>
      <c r="W45"/>
    </row>
    <row r="46" spans="1:23" ht="16.5" customHeight="1">
      <c r="A46" s="2" t="s">
        <v>16</v>
      </c>
      <c r="B46" s="6">
        <v>260.6741071231322</v>
      </c>
      <c r="C46" s="6">
        <v>0</v>
      </c>
      <c r="D46" s="6">
        <f t="shared" si="2"/>
        <v>0</v>
      </c>
      <c r="E46">
        <f t="shared" si="1"/>
        <v>0</v>
      </c>
      <c r="F46">
        <f t="shared" si="1"/>
        <v>0</v>
      </c>
      <c r="G46">
        <f t="shared" si="1"/>
        <v>0</v>
      </c>
      <c r="H46">
        <f t="shared" si="1"/>
        <v>0</v>
      </c>
      <c r="I46">
        <f t="shared" si="1"/>
        <v>0</v>
      </c>
      <c r="J46">
        <f t="shared" si="1"/>
        <v>0</v>
      </c>
      <c r="K46">
        <f t="shared" si="1"/>
        <v>0</v>
      </c>
      <c r="L46">
        <f t="shared" si="1"/>
        <v>0</v>
      </c>
      <c r="M46">
        <f t="shared" si="1"/>
        <v>0</v>
      </c>
      <c r="N46">
        <f t="shared" si="1"/>
        <v>0</v>
      </c>
      <c r="O46">
        <f t="shared" si="1"/>
        <v>0</v>
      </c>
      <c r="P46">
        <f t="shared" si="1"/>
        <v>0</v>
      </c>
      <c r="Q46">
        <f t="shared" si="1"/>
        <v>0</v>
      </c>
      <c r="R46">
        <f t="shared" si="1"/>
        <v>0</v>
      </c>
      <c r="S46">
        <f t="shared" si="1"/>
        <v>0</v>
      </c>
      <c r="W46"/>
    </row>
    <row r="47" spans="1:23" ht="16.5" customHeight="1">
      <c r="A47" s="2" t="s">
        <v>17</v>
      </c>
      <c r="B47" s="6">
        <v>274.78912483993</v>
      </c>
      <c r="C47" s="6">
        <v>0.009</v>
      </c>
      <c r="D47" s="6">
        <f t="shared" si="2"/>
        <v>0</v>
      </c>
      <c r="E47">
        <f t="shared" si="1"/>
        <v>0</v>
      </c>
      <c r="F47">
        <f t="shared" si="1"/>
        <v>0</v>
      </c>
      <c r="G47">
        <f t="shared" si="1"/>
        <v>0</v>
      </c>
      <c r="H47">
        <f t="shared" si="1"/>
        <v>0</v>
      </c>
      <c r="I47">
        <f t="shared" si="1"/>
        <v>0</v>
      </c>
      <c r="J47">
        <f t="shared" si="1"/>
        <v>0</v>
      </c>
      <c r="K47">
        <f t="shared" si="1"/>
        <v>0</v>
      </c>
      <c r="L47">
        <f t="shared" si="1"/>
        <v>0</v>
      </c>
      <c r="M47">
        <f t="shared" si="1"/>
        <v>0</v>
      </c>
      <c r="N47">
        <f t="shared" si="1"/>
        <v>0</v>
      </c>
      <c r="O47">
        <f t="shared" si="1"/>
        <v>0</v>
      </c>
      <c r="P47">
        <f t="shared" si="1"/>
        <v>0</v>
      </c>
      <c r="Q47">
        <f t="shared" si="1"/>
        <v>0</v>
      </c>
      <c r="R47">
        <f t="shared" si="1"/>
        <v>0</v>
      </c>
      <c r="S47">
        <f t="shared" si="1"/>
        <v>0</v>
      </c>
      <c r="W47"/>
    </row>
    <row r="48" spans="1:23" ht="16.5" customHeight="1">
      <c r="A48" s="2" t="s">
        <v>18</v>
      </c>
      <c r="B48" s="6">
        <v>195.8117549936952</v>
      </c>
      <c r="C48" s="6">
        <v>0</v>
      </c>
      <c r="D48" s="6">
        <f t="shared" si="2"/>
        <v>0</v>
      </c>
      <c r="E48">
        <f t="shared" si="1"/>
        <v>0</v>
      </c>
      <c r="F48">
        <f t="shared" si="1"/>
        <v>0</v>
      </c>
      <c r="G48">
        <f t="shared" si="1"/>
        <v>0</v>
      </c>
      <c r="H48">
        <f t="shared" si="1"/>
        <v>0</v>
      </c>
      <c r="I48">
        <f t="shared" si="1"/>
        <v>0</v>
      </c>
      <c r="J48">
        <f t="shared" si="1"/>
        <v>0</v>
      </c>
      <c r="K48">
        <f t="shared" si="1"/>
        <v>0</v>
      </c>
      <c r="L48">
        <f t="shared" si="1"/>
        <v>0</v>
      </c>
      <c r="M48">
        <f t="shared" si="1"/>
        <v>0</v>
      </c>
      <c r="N48">
        <f t="shared" si="1"/>
        <v>0</v>
      </c>
      <c r="O48">
        <f t="shared" si="1"/>
        <v>0</v>
      </c>
      <c r="P48">
        <f t="shared" si="1"/>
        <v>0</v>
      </c>
      <c r="Q48">
        <f t="shared" si="1"/>
        <v>0</v>
      </c>
      <c r="R48">
        <f t="shared" si="1"/>
        <v>0</v>
      </c>
      <c r="S48">
        <f t="shared" si="1"/>
        <v>0</v>
      </c>
      <c r="W48"/>
    </row>
    <row r="49" spans="1:23" ht="16.5" customHeight="1">
      <c r="A49" s="2" t="s">
        <v>19</v>
      </c>
      <c r="B49" s="6">
        <v>339.69250593042875</v>
      </c>
      <c r="C49" s="6">
        <v>0.005</v>
      </c>
      <c r="D49" s="6">
        <f t="shared" si="2"/>
        <v>0</v>
      </c>
      <c r="E49">
        <f t="shared" si="1"/>
        <v>0</v>
      </c>
      <c r="F49">
        <f t="shared" si="1"/>
        <v>0</v>
      </c>
      <c r="G49">
        <f t="shared" si="1"/>
        <v>0</v>
      </c>
      <c r="H49">
        <f t="shared" si="1"/>
        <v>0</v>
      </c>
      <c r="I49">
        <f t="shared" si="1"/>
        <v>0</v>
      </c>
      <c r="J49">
        <f t="shared" si="1"/>
        <v>0</v>
      </c>
      <c r="K49">
        <f t="shared" si="1"/>
        <v>0</v>
      </c>
      <c r="L49">
        <f t="shared" si="1"/>
        <v>0</v>
      </c>
      <c r="M49">
        <f t="shared" si="1"/>
        <v>0</v>
      </c>
      <c r="N49">
        <f t="shared" si="1"/>
        <v>0</v>
      </c>
      <c r="O49">
        <f t="shared" si="1"/>
        <v>0</v>
      </c>
      <c r="P49">
        <f t="shared" si="1"/>
        <v>0</v>
      </c>
      <c r="Q49">
        <f t="shared" si="1"/>
        <v>0</v>
      </c>
      <c r="R49">
        <f t="shared" si="1"/>
        <v>0</v>
      </c>
      <c r="S49">
        <f t="shared" si="1"/>
        <v>0</v>
      </c>
      <c r="W49"/>
    </row>
    <row r="50" spans="1:23" ht="16.5" customHeight="1">
      <c r="A50" s="2" t="s">
        <v>20</v>
      </c>
      <c r="B50" s="6">
        <v>269.2902411938413</v>
      </c>
      <c r="C50" s="6">
        <v>0.001</v>
      </c>
      <c r="D50" s="6">
        <f t="shared" si="2"/>
        <v>0</v>
      </c>
      <c r="E50">
        <f t="shared" si="1"/>
        <v>0</v>
      </c>
      <c r="F50">
        <f t="shared" si="1"/>
        <v>0</v>
      </c>
      <c r="G50">
        <f t="shared" si="1"/>
        <v>0</v>
      </c>
      <c r="H50">
        <f t="shared" si="1"/>
        <v>0</v>
      </c>
      <c r="I50">
        <f t="shared" si="1"/>
        <v>0</v>
      </c>
      <c r="J50">
        <f t="shared" si="1"/>
        <v>0</v>
      </c>
      <c r="K50">
        <f t="shared" si="1"/>
        <v>0</v>
      </c>
      <c r="L50">
        <f t="shared" si="1"/>
        <v>0</v>
      </c>
      <c r="M50">
        <f t="shared" si="1"/>
        <v>0</v>
      </c>
      <c r="N50">
        <f t="shared" si="1"/>
        <v>0</v>
      </c>
      <c r="O50">
        <f t="shared" si="1"/>
        <v>0</v>
      </c>
      <c r="P50">
        <f t="shared" si="1"/>
        <v>0</v>
      </c>
      <c r="Q50">
        <f t="shared" si="1"/>
        <v>0</v>
      </c>
      <c r="R50">
        <f t="shared" si="1"/>
        <v>0</v>
      </c>
      <c r="S50">
        <f t="shared" si="1"/>
        <v>0</v>
      </c>
      <c r="W50"/>
    </row>
    <row r="51" spans="1:23" ht="16.5" customHeight="1">
      <c r="A51" s="2" t="s">
        <v>21</v>
      </c>
      <c r="B51" s="6">
        <v>625.3281960887024</v>
      </c>
      <c r="C51" s="6">
        <v>0.0305</v>
      </c>
      <c r="D51" s="6">
        <f t="shared" si="2"/>
        <v>0</v>
      </c>
      <c r="E51">
        <f t="shared" si="1"/>
        <v>0</v>
      </c>
      <c r="F51">
        <f t="shared" si="1"/>
        <v>0</v>
      </c>
      <c r="G51">
        <f t="shared" si="1"/>
        <v>0</v>
      </c>
      <c r="H51">
        <f t="shared" si="1"/>
        <v>0</v>
      </c>
      <c r="I51">
        <f t="shared" si="1"/>
        <v>0</v>
      </c>
      <c r="J51">
        <f t="shared" si="1"/>
        <v>0</v>
      </c>
      <c r="K51">
        <f t="shared" si="1"/>
        <v>0</v>
      </c>
      <c r="L51">
        <f t="shared" si="1"/>
        <v>0</v>
      </c>
      <c r="M51">
        <f t="shared" si="1"/>
        <v>0</v>
      </c>
      <c r="N51">
        <f t="shared" si="1"/>
        <v>0</v>
      </c>
      <c r="O51">
        <f t="shared" si="1"/>
        <v>0</v>
      </c>
      <c r="P51">
        <f t="shared" si="1"/>
        <v>0</v>
      </c>
      <c r="Q51">
        <f t="shared" si="1"/>
        <v>0</v>
      </c>
      <c r="R51">
        <f t="shared" si="1"/>
        <v>0</v>
      </c>
      <c r="S51">
        <f t="shared" si="1"/>
        <v>0</v>
      </c>
      <c r="W51"/>
    </row>
    <row r="52" spans="1:23" ht="16.5" customHeight="1">
      <c r="A52" s="2" t="s">
        <v>23</v>
      </c>
      <c r="B52" s="6">
        <v>612.482711668697</v>
      </c>
      <c r="C52" s="6">
        <v>0.0136</v>
      </c>
      <c r="D52" s="6">
        <f t="shared" si="2"/>
        <v>0</v>
      </c>
      <c r="E52">
        <f t="shared" si="1"/>
        <v>0</v>
      </c>
      <c r="F52">
        <f t="shared" si="1"/>
        <v>0</v>
      </c>
      <c r="G52">
        <f t="shared" si="1"/>
        <v>0</v>
      </c>
      <c r="H52">
        <f t="shared" si="1"/>
        <v>0</v>
      </c>
      <c r="I52">
        <f t="shared" si="1"/>
        <v>0</v>
      </c>
      <c r="J52">
        <f t="shared" si="1"/>
        <v>0</v>
      </c>
      <c r="K52">
        <f t="shared" si="1"/>
        <v>0</v>
      </c>
      <c r="L52">
        <f t="shared" si="1"/>
        <v>0</v>
      </c>
      <c r="M52">
        <f t="shared" si="1"/>
        <v>0</v>
      </c>
      <c r="N52">
        <f t="shared" si="1"/>
        <v>0</v>
      </c>
      <c r="O52">
        <f t="shared" si="1"/>
        <v>0</v>
      </c>
      <c r="P52">
        <f t="shared" si="1"/>
        <v>0</v>
      </c>
      <c r="Q52">
        <f t="shared" si="1"/>
        <v>0</v>
      </c>
      <c r="R52">
        <f t="shared" si="1"/>
        <v>0</v>
      </c>
      <c r="S52">
        <f t="shared" si="1"/>
        <v>0</v>
      </c>
      <c r="W52"/>
    </row>
    <row r="53" spans="1:23" ht="16.5" customHeight="1">
      <c r="A53" s="2" t="s">
        <v>22</v>
      </c>
      <c r="B53" s="6">
        <v>404.59711435251313</v>
      </c>
      <c r="C53" s="6">
        <v>0.001</v>
      </c>
      <c r="D53" s="6">
        <f t="shared" si="2"/>
        <v>0</v>
      </c>
      <c r="E53">
        <f t="shared" si="1"/>
        <v>0</v>
      </c>
      <c r="F53">
        <f t="shared" si="1"/>
        <v>0</v>
      </c>
      <c r="G53">
        <f t="shared" si="1"/>
        <v>0</v>
      </c>
      <c r="H53">
        <f t="shared" si="1"/>
        <v>0</v>
      </c>
      <c r="I53">
        <f t="shared" si="1"/>
        <v>0</v>
      </c>
      <c r="J53">
        <f t="shared" si="1"/>
        <v>0</v>
      </c>
      <c r="K53">
        <f t="shared" si="1"/>
        <v>0</v>
      </c>
      <c r="L53">
        <f t="shared" si="1"/>
        <v>0</v>
      </c>
      <c r="M53">
        <f t="shared" si="1"/>
        <v>0</v>
      </c>
      <c r="N53">
        <f t="shared" si="1"/>
        <v>0</v>
      </c>
      <c r="O53">
        <f t="shared" si="1"/>
        <v>0</v>
      </c>
      <c r="P53">
        <f t="shared" si="1"/>
        <v>0</v>
      </c>
      <c r="Q53">
        <f t="shared" si="1"/>
        <v>0</v>
      </c>
      <c r="R53">
        <f t="shared" si="1"/>
        <v>0</v>
      </c>
      <c r="S53">
        <f t="shared" si="1"/>
        <v>0</v>
      </c>
      <c r="W53"/>
    </row>
    <row r="54" spans="1:23" ht="16.5" customHeight="1">
      <c r="A54" s="2" t="s">
        <v>24</v>
      </c>
      <c r="B54" s="6">
        <v>116.14954432477217</v>
      </c>
      <c r="C54" s="6">
        <v>0</v>
      </c>
      <c r="D54" s="6">
        <f t="shared" si="2"/>
        <v>0</v>
      </c>
      <c r="E54">
        <f t="shared" si="1"/>
        <v>0</v>
      </c>
      <c r="F54">
        <f t="shared" si="1"/>
        <v>0</v>
      </c>
      <c r="G54">
        <f t="shared" si="1"/>
        <v>0</v>
      </c>
      <c r="H54">
        <f t="shared" si="1"/>
        <v>0</v>
      </c>
      <c r="I54">
        <f t="shared" si="1"/>
        <v>0</v>
      </c>
      <c r="J54">
        <f t="shared" si="1"/>
        <v>0</v>
      </c>
      <c r="K54">
        <f t="shared" si="1"/>
        <v>0</v>
      </c>
      <c r="L54">
        <f t="shared" si="1"/>
        <v>0</v>
      </c>
      <c r="M54">
        <f t="shared" si="1"/>
        <v>0</v>
      </c>
      <c r="N54">
        <f t="shared" si="1"/>
        <v>0</v>
      </c>
      <c r="O54">
        <f t="shared" si="1"/>
        <v>0</v>
      </c>
      <c r="P54">
        <f t="shared" si="1"/>
        <v>0</v>
      </c>
      <c r="Q54">
        <f t="shared" si="1"/>
        <v>0</v>
      </c>
      <c r="R54">
        <f t="shared" si="1"/>
        <v>0</v>
      </c>
      <c r="S54">
        <f t="shared" si="1"/>
        <v>0</v>
      </c>
      <c r="W54"/>
    </row>
    <row r="55" spans="1:26" ht="16.5" customHeight="1">
      <c r="A55" s="2" t="s">
        <v>28</v>
      </c>
      <c r="B55" s="6">
        <v>111.46693179970413</v>
      </c>
      <c r="C55" s="6">
        <v>0.1472</v>
      </c>
      <c r="D55" s="6">
        <f t="shared" si="2"/>
        <v>0</v>
      </c>
      <c r="E55">
        <f t="shared" si="1"/>
        <v>0</v>
      </c>
      <c r="F55">
        <f t="shared" si="1"/>
        <v>0</v>
      </c>
      <c r="G55">
        <f t="shared" si="1"/>
        <v>0</v>
      </c>
      <c r="H55">
        <f t="shared" si="1"/>
        <v>0</v>
      </c>
      <c r="I55">
        <f t="shared" si="1"/>
        <v>0</v>
      </c>
      <c r="J55">
        <f t="shared" si="1"/>
        <v>0</v>
      </c>
      <c r="K55">
        <f t="shared" si="1"/>
        <v>0</v>
      </c>
      <c r="L55">
        <f t="shared" si="1"/>
        <v>0</v>
      </c>
      <c r="M55">
        <f t="shared" si="1"/>
        <v>0</v>
      </c>
      <c r="N55">
        <f t="shared" si="1"/>
        <v>0</v>
      </c>
      <c r="O55">
        <f t="shared" si="1"/>
        <v>0</v>
      </c>
      <c r="P55">
        <f t="shared" si="1"/>
        <v>0</v>
      </c>
      <c r="Q55">
        <f t="shared" si="1"/>
        <v>0</v>
      </c>
      <c r="R55">
        <f t="shared" si="1"/>
        <v>0</v>
      </c>
      <c r="S55">
        <f t="shared" si="1"/>
        <v>0</v>
      </c>
      <c r="W55"/>
      <c r="Z55" s="6"/>
    </row>
    <row r="56" spans="1:26" ht="16.5" customHeight="1">
      <c r="A56" s="2" t="s">
        <v>29</v>
      </c>
      <c r="B56" s="6">
        <v>94.82830773382584</v>
      </c>
      <c r="C56" s="6">
        <v>0.4786</v>
      </c>
      <c r="D56" s="6">
        <f t="shared" si="2"/>
        <v>0</v>
      </c>
      <c r="E56">
        <f t="shared" si="1"/>
        <v>0</v>
      </c>
      <c r="F56">
        <f t="shared" si="1"/>
        <v>0</v>
      </c>
      <c r="G56">
        <f t="shared" si="1"/>
        <v>0</v>
      </c>
      <c r="H56">
        <f t="shared" si="1"/>
        <v>0</v>
      </c>
      <c r="I56">
        <f t="shared" si="1"/>
        <v>0</v>
      </c>
      <c r="J56">
        <f t="shared" si="1"/>
        <v>0</v>
      </c>
      <c r="K56">
        <f t="shared" si="1"/>
        <v>0</v>
      </c>
      <c r="L56">
        <f t="shared" si="1"/>
        <v>0</v>
      </c>
      <c r="M56">
        <f t="shared" si="1"/>
        <v>0</v>
      </c>
      <c r="N56">
        <f t="shared" si="1"/>
        <v>0</v>
      </c>
      <c r="O56">
        <f t="shared" si="1"/>
        <v>0</v>
      </c>
      <c r="P56">
        <f t="shared" si="1"/>
        <v>0</v>
      </c>
      <c r="Q56">
        <f t="shared" si="1"/>
        <v>0</v>
      </c>
      <c r="R56">
        <f t="shared" si="1"/>
        <v>0</v>
      </c>
      <c r="S56">
        <f t="shared" si="1"/>
        <v>0</v>
      </c>
      <c r="W56"/>
      <c r="Z56" s="6"/>
    </row>
    <row r="57" spans="1:26" ht="16.5" customHeight="1">
      <c r="A57" s="2" t="s">
        <v>30</v>
      </c>
      <c r="B57" s="6">
        <v>60.084</v>
      </c>
      <c r="C57" s="6">
        <v>0</v>
      </c>
      <c r="D57" s="6">
        <f t="shared" si="2"/>
        <v>0</v>
      </c>
      <c r="E57">
        <f t="shared" si="1"/>
        <v>0</v>
      </c>
      <c r="F57">
        <f t="shared" si="1"/>
        <v>0</v>
      </c>
      <c r="G57">
        <f t="shared" si="1"/>
        <v>0</v>
      </c>
      <c r="H57">
        <f t="shared" si="1"/>
        <v>0</v>
      </c>
      <c r="I57">
        <f t="shared" si="1"/>
        <v>0</v>
      </c>
      <c r="J57">
        <f t="shared" si="1"/>
        <v>0</v>
      </c>
      <c r="K57">
        <f t="shared" si="1"/>
        <v>0</v>
      </c>
      <c r="L57">
        <f t="shared" si="1"/>
        <v>0</v>
      </c>
      <c r="M57">
        <f t="shared" si="1"/>
        <v>0</v>
      </c>
      <c r="N57">
        <f t="shared" si="1"/>
        <v>0</v>
      </c>
      <c r="O57">
        <f t="shared" si="1"/>
        <v>0</v>
      </c>
      <c r="P57">
        <f t="shared" si="1"/>
        <v>0</v>
      </c>
      <c r="Q57">
        <f t="shared" si="1"/>
        <v>0</v>
      </c>
      <c r="R57">
        <f t="shared" si="1"/>
        <v>0</v>
      </c>
      <c r="S57">
        <f t="shared" si="1"/>
        <v>0</v>
      </c>
      <c r="W57"/>
      <c r="Z57" s="6"/>
    </row>
    <row r="58" spans="1:26" ht="16.5" customHeight="1">
      <c r="A58" s="2" t="s">
        <v>31</v>
      </c>
      <c r="B58" s="6">
        <v>73.88971315529179</v>
      </c>
      <c r="C58" s="6">
        <v>0.5956</v>
      </c>
      <c r="D58" s="6">
        <f t="shared" si="2"/>
        <v>0</v>
      </c>
      <c r="E58">
        <f t="shared" si="1"/>
        <v>0</v>
      </c>
      <c r="F58">
        <f t="shared" si="1"/>
        <v>0</v>
      </c>
      <c r="G58">
        <f t="shared" si="1"/>
        <v>0</v>
      </c>
      <c r="H58">
        <f t="shared" si="1"/>
        <v>0</v>
      </c>
      <c r="I58">
        <f t="shared" si="1"/>
        <v>0</v>
      </c>
      <c r="J58">
        <f t="shared" si="1"/>
        <v>0</v>
      </c>
      <c r="K58">
        <f t="shared" si="1"/>
        <v>0</v>
      </c>
      <c r="L58">
        <f t="shared" si="1"/>
        <v>0</v>
      </c>
      <c r="M58">
        <f t="shared" si="1"/>
        <v>0</v>
      </c>
      <c r="N58">
        <f t="shared" si="1"/>
        <v>0</v>
      </c>
      <c r="O58">
        <f t="shared" si="1"/>
        <v>0</v>
      </c>
      <c r="P58">
        <f t="shared" si="1"/>
        <v>0</v>
      </c>
      <c r="Q58">
        <f t="shared" si="1"/>
        <v>0</v>
      </c>
      <c r="R58">
        <f t="shared" si="1"/>
        <v>0</v>
      </c>
      <c r="S58">
        <f t="shared" si="1"/>
        <v>0</v>
      </c>
      <c r="W58"/>
      <c r="Z58" s="6"/>
    </row>
    <row r="59" spans="1:26" ht="16.5" customHeight="1">
      <c r="A59" s="2" t="s">
        <v>32</v>
      </c>
      <c r="B59" s="6">
        <v>106.00136822302035</v>
      </c>
      <c r="C59" s="6">
        <v>0.4153</v>
      </c>
      <c r="D59" s="6">
        <f t="shared" si="2"/>
        <v>0</v>
      </c>
      <c r="E59">
        <f aca="true" t="shared" si="3" ref="E59:S68">$D59*E90</f>
        <v>0</v>
      </c>
      <c r="F59">
        <f t="shared" si="3"/>
        <v>0</v>
      </c>
      <c r="G59">
        <f t="shared" si="3"/>
        <v>0</v>
      </c>
      <c r="H59">
        <f t="shared" si="3"/>
        <v>0</v>
      </c>
      <c r="I59">
        <f t="shared" si="3"/>
        <v>0</v>
      </c>
      <c r="J59">
        <f t="shared" si="3"/>
        <v>0</v>
      </c>
      <c r="K59">
        <f t="shared" si="3"/>
        <v>0</v>
      </c>
      <c r="L59">
        <f t="shared" si="3"/>
        <v>0</v>
      </c>
      <c r="M59">
        <f t="shared" si="3"/>
        <v>0</v>
      </c>
      <c r="N59">
        <f t="shared" si="3"/>
        <v>0</v>
      </c>
      <c r="O59">
        <f t="shared" si="3"/>
        <v>0</v>
      </c>
      <c r="P59">
        <f t="shared" si="3"/>
        <v>0</v>
      </c>
      <c r="Q59">
        <f t="shared" si="3"/>
        <v>0</v>
      </c>
      <c r="R59">
        <f t="shared" si="3"/>
        <v>0</v>
      </c>
      <c r="S59">
        <f t="shared" si="3"/>
        <v>0</v>
      </c>
      <c r="W59"/>
      <c r="Z59" s="6"/>
    </row>
    <row r="60" spans="1:26" ht="16.5" customHeight="1">
      <c r="A60" s="2" t="s">
        <v>33</v>
      </c>
      <c r="B60" s="6">
        <v>91.8295739348371</v>
      </c>
      <c r="C60" s="6">
        <v>0.5611</v>
      </c>
      <c r="D60" s="6">
        <f t="shared" si="2"/>
        <v>0</v>
      </c>
      <c r="E60">
        <f t="shared" si="3"/>
        <v>0</v>
      </c>
      <c r="F60">
        <f t="shared" si="3"/>
        <v>0</v>
      </c>
      <c r="G60">
        <f t="shared" si="3"/>
        <v>0</v>
      </c>
      <c r="H60">
        <f t="shared" si="3"/>
        <v>0</v>
      </c>
      <c r="I60">
        <f t="shared" si="3"/>
        <v>0</v>
      </c>
      <c r="J60">
        <f t="shared" si="3"/>
        <v>0</v>
      </c>
      <c r="K60">
        <f t="shared" si="3"/>
        <v>0</v>
      </c>
      <c r="L60">
        <f t="shared" si="3"/>
        <v>0</v>
      </c>
      <c r="M60">
        <f t="shared" si="3"/>
        <v>0</v>
      </c>
      <c r="N60">
        <f t="shared" si="3"/>
        <v>0</v>
      </c>
      <c r="O60">
        <f t="shared" si="3"/>
        <v>0</v>
      </c>
      <c r="P60">
        <f t="shared" si="3"/>
        <v>0</v>
      </c>
      <c r="Q60">
        <f t="shared" si="3"/>
        <v>0</v>
      </c>
      <c r="R60">
        <f t="shared" si="3"/>
        <v>0</v>
      </c>
      <c r="S60">
        <f t="shared" si="3"/>
        <v>0</v>
      </c>
      <c r="W60"/>
      <c r="Z60" s="6"/>
    </row>
    <row r="61" spans="1:26" ht="16.5" customHeight="1">
      <c r="A61" s="2" t="s">
        <v>34</v>
      </c>
      <c r="B61" s="6">
        <v>103.17827261844279</v>
      </c>
      <c r="C61" s="6">
        <v>0.4612</v>
      </c>
      <c r="D61" s="6">
        <f t="shared" si="2"/>
        <v>0</v>
      </c>
      <c r="E61">
        <f t="shared" si="3"/>
        <v>0</v>
      </c>
      <c r="F61">
        <f t="shared" si="3"/>
        <v>0</v>
      </c>
      <c r="G61">
        <f t="shared" si="3"/>
        <v>0</v>
      </c>
      <c r="H61">
        <f t="shared" si="3"/>
        <v>0</v>
      </c>
      <c r="I61">
        <f t="shared" si="3"/>
        <v>0</v>
      </c>
      <c r="J61">
        <f t="shared" si="3"/>
        <v>0</v>
      </c>
      <c r="K61">
        <f t="shared" si="3"/>
        <v>0</v>
      </c>
      <c r="L61">
        <f t="shared" si="3"/>
        <v>0</v>
      </c>
      <c r="M61">
        <f t="shared" si="3"/>
        <v>0</v>
      </c>
      <c r="N61">
        <f t="shared" si="3"/>
        <v>0</v>
      </c>
      <c r="O61">
        <f t="shared" si="3"/>
        <v>0</v>
      </c>
      <c r="P61">
        <f t="shared" si="3"/>
        <v>0</v>
      </c>
      <c r="Q61">
        <f t="shared" si="3"/>
        <v>0</v>
      </c>
      <c r="R61">
        <f t="shared" si="3"/>
        <v>0</v>
      </c>
      <c r="S61">
        <f t="shared" si="3"/>
        <v>0</v>
      </c>
      <c r="W61"/>
      <c r="Z61" s="6"/>
    </row>
    <row r="62" spans="1:23" ht="16.5" customHeight="1">
      <c r="A62" s="2" t="s">
        <v>35</v>
      </c>
      <c r="B62" s="6">
        <v>151.93537892355383</v>
      </c>
      <c r="C62" s="6">
        <v>0.32</v>
      </c>
      <c r="D62" s="6">
        <f t="shared" si="2"/>
        <v>0</v>
      </c>
      <c r="E62">
        <f t="shared" si="3"/>
        <v>0</v>
      </c>
      <c r="F62">
        <f t="shared" si="3"/>
        <v>0</v>
      </c>
      <c r="G62">
        <f t="shared" si="3"/>
        <v>0</v>
      </c>
      <c r="H62">
        <f t="shared" si="3"/>
        <v>0</v>
      </c>
      <c r="I62">
        <f t="shared" si="3"/>
        <v>0</v>
      </c>
      <c r="J62">
        <f t="shared" si="3"/>
        <v>0</v>
      </c>
      <c r="K62">
        <f t="shared" si="3"/>
        <v>0</v>
      </c>
      <c r="L62">
        <f t="shared" si="3"/>
        <v>0</v>
      </c>
      <c r="M62">
        <f t="shared" si="3"/>
        <v>0</v>
      </c>
      <c r="N62">
        <f t="shared" si="3"/>
        <v>0</v>
      </c>
      <c r="O62">
        <f t="shared" si="3"/>
        <v>0</v>
      </c>
      <c r="P62">
        <f t="shared" si="3"/>
        <v>0</v>
      </c>
      <c r="Q62">
        <f t="shared" si="3"/>
        <v>0</v>
      </c>
      <c r="R62">
        <f t="shared" si="3"/>
        <v>0</v>
      </c>
      <c r="S62">
        <f t="shared" si="3"/>
        <v>0</v>
      </c>
      <c r="W62"/>
    </row>
    <row r="63" spans="1:23" ht="16.5" customHeight="1">
      <c r="A63" s="2" t="s">
        <v>36</v>
      </c>
      <c r="B63" s="6">
        <v>197.33462033462035</v>
      </c>
      <c r="C63" s="6">
        <v>0.223</v>
      </c>
      <c r="D63" s="6">
        <f t="shared" si="2"/>
        <v>0</v>
      </c>
      <c r="E63">
        <f t="shared" si="3"/>
        <v>0</v>
      </c>
      <c r="F63">
        <f t="shared" si="3"/>
        <v>0</v>
      </c>
      <c r="G63">
        <f t="shared" si="3"/>
        <v>0</v>
      </c>
      <c r="H63">
        <f t="shared" si="3"/>
        <v>0</v>
      </c>
      <c r="I63">
        <f t="shared" si="3"/>
        <v>0</v>
      </c>
      <c r="J63">
        <f t="shared" si="3"/>
        <v>0</v>
      </c>
      <c r="K63">
        <f t="shared" si="3"/>
        <v>0</v>
      </c>
      <c r="L63">
        <f t="shared" si="3"/>
        <v>0</v>
      </c>
      <c r="M63">
        <f t="shared" si="3"/>
        <v>0</v>
      </c>
      <c r="N63">
        <f t="shared" si="3"/>
        <v>0</v>
      </c>
      <c r="O63">
        <f t="shared" si="3"/>
        <v>0</v>
      </c>
      <c r="P63">
        <f t="shared" si="3"/>
        <v>0</v>
      </c>
      <c r="Q63">
        <f t="shared" si="3"/>
        <v>0</v>
      </c>
      <c r="R63">
        <f t="shared" si="3"/>
        <v>0</v>
      </c>
      <c r="S63">
        <f t="shared" si="3"/>
        <v>0</v>
      </c>
      <c r="W63"/>
    </row>
    <row r="64" spans="1:23" ht="16.5" customHeight="1">
      <c r="A64" s="2" t="s">
        <v>37</v>
      </c>
      <c r="B64" s="6">
        <v>81.389</v>
      </c>
      <c r="C64" s="6">
        <v>0</v>
      </c>
      <c r="D64" s="6">
        <f t="shared" si="2"/>
        <v>0</v>
      </c>
      <c r="E64">
        <f t="shared" si="3"/>
        <v>0</v>
      </c>
      <c r="F64">
        <f t="shared" si="3"/>
        <v>0</v>
      </c>
      <c r="G64">
        <f t="shared" si="3"/>
        <v>0</v>
      </c>
      <c r="H64">
        <f t="shared" si="3"/>
        <v>0</v>
      </c>
      <c r="I64">
        <f t="shared" si="3"/>
        <v>0</v>
      </c>
      <c r="J64">
        <f t="shared" si="3"/>
        <v>0</v>
      </c>
      <c r="K64">
        <f t="shared" si="3"/>
        <v>0</v>
      </c>
      <c r="L64">
        <f t="shared" si="3"/>
        <v>0</v>
      </c>
      <c r="M64">
        <f t="shared" si="3"/>
        <v>0</v>
      </c>
      <c r="N64">
        <f t="shared" si="3"/>
        <v>0</v>
      </c>
      <c r="O64">
        <f t="shared" si="3"/>
        <v>0</v>
      </c>
      <c r="P64">
        <f t="shared" si="3"/>
        <v>0</v>
      </c>
      <c r="Q64">
        <f t="shared" si="3"/>
        <v>0</v>
      </c>
      <c r="R64">
        <f t="shared" si="3"/>
        <v>0</v>
      </c>
      <c r="S64">
        <f t="shared" si="3"/>
        <v>0</v>
      </c>
      <c r="W64"/>
    </row>
    <row r="65" spans="1:23" ht="16.5" customHeight="1">
      <c r="A65" s="2" t="s">
        <v>38</v>
      </c>
      <c r="B65" s="6">
        <v>381.17466174661746</v>
      </c>
      <c r="C65" s="6">
        <v>0.4722</v>
      </c>
      <c r="D65" s="6">
        <f t="shared" si="2"/>
        <v>0</v>
      </c>
      <c r="E65">
        <f t="shared" si="3"/>
        <v>0</v>
      </c>
      <c r="F65">
        <f t="shared" si="3"/>
        <v>0</v>
      </c>
      <c r="G65">
        <f t="shared" si="3"/>
        <v>0</v>
      </c>
      <c r="H65">
        <f t="shared" si="3"/>
        <v>0</v>
      </c>
      <c r="I65">
        <f t="shared" si="3"/>
        <v>0</v>
      </c>
      <c r="J65">
        <f t="shared" si="3"/>
        <v>0</v>
      </c>
      <c r="K65">
        <f t="shared" si="3"/>
        <v>0</v>
      </c>
      <c r="L65">
        <f t="shared" si="3"/>
        <v>0</v>
      </c>
      <c r="M65">
        <f t="shared" si="3"/>
        <v>0</v>
      </c>
      <c r="N65">
        <f t="shared" si="3"/>
        <v>0</v>
      </c>
      <c r="O65">
        <f t="shared" si="3"/>
        <v>0</v>
      </c>
      <c r="P65">
        <f t="shared" si="3"/>
        <v>0</v>
      </c>
      <c r="Q65">
        <f t="shared" si="3"/>
        <v>0</v>
      </c>
      <c r="R65">
        <f t="shared" si="3"/>
        <v>0</v>
      </c>
      <c r="S65">
        <f t="shared" si="3"/>
        <v>0</v>
      </c>
      <c r="W65"/>
    </row>
    <row r="66" spans="1:23" ht="16.5" customHeight="1">
      <c r="A66" s="2" t="s">
        <v>39</v>
      </c>
      <c r="B66" s="6">
        <v>167.4832001659011</v>
      </c>
      <c r="C66" s="6">
        <v>0.26</v>
      </c>
      <c r="D66" s="6">
        <f t="shared" si="2"/>
        <v>0</v>
      </c>
      <c r="E66">
        <f t="shared" si="3"/>
        <v>0</v>
      </c>
      <c r="F66">
        <f t="shared" si="3"/>
        <v>0</v>
      </c>
      <c r="G66">
        <f t="shared" si="3"/>
        <v>0</v>
      </c>
      <c r="H66">
        <f t="shared" si="3"/>
        <v>0</v>
      </c>
      <c r="I66">
        <f t="shared" si="3"/>
        <v>0</v>
      </c>
      <c r="J66">
        <f t="shared" si="3"/>
        <v>0</v>
      </c>
      <c r="K66">
        <f t="shared" si="3"/>
        <v>0</v>
      </c>
      <c r="L66">
        <f t="shared" si="3"/>
        <v>0</v>
      </c>
      <c r="M66">
        <f t="shared" si="3"/>
        <v>0</v>
      </c>
      <c r="N66">
        <f t="shared" si="3"/>
        <v>0</v>
      </c>
      <c r="O66">
        <f t="shared" si="3"/>
        <v>0</v>
      </c>
      <c r="P66">
        <f t="shared" si="3"/>
        <v>0</v>
      </c>
      <c r="Q66">
        <f t="shared" si="3"/>
        <v>0</v>
      </c>
      <c r="R66">
        <f t="shared" si="3"/>
        <v>0</v>
      </c>
      <c r="S66">
        <f t="shared" si="3"/>
        <v>0</v>
      </c>
      <c r="W66"/>
    </row>
    <row r="67" spans="1:23" ht="16.5" customHeight="1">
      <c r="A67" s="2" t="s">
        <v>40</v>
      </c>
      <c r="B67" s="6">
        <v>212.9464436171824</v>
      </c>
      <c r="C67" s="6">
        <v>0.2559</v>
      </c>
      <c r="D67" s="6">
        <f t="shared" si="2"/>
        <v>0</v>
      </c>
      <c r="E67">
        <f t="shared" si="3"/>
        <v>0</v>
      </c>
      <c r="F67">
        <f t="shared" si="3"/>
        <v>0</v>
      </c>
      <c r="G67">
        <f t="shared" si="3"/>
        <v>0</v>
      </c>
      <c r="H67">
        <f t="shared" si="3"/>
        <v>0</v>
      </c>
      <c r="I67">
        <f t="shared" si="3"/>
        <v>0</v>
      </c>
      <c r="J67">
        <f t="shared" si="3"/>
        <v>0</v>
      </c>
      <c r="K67">
        <f t="shared" si="3"/>
        <v>0</v>
      </c>
      <c r="L67">
        <f t="shared" si="3"/>
        <v>0</v>
      </c>
      <c r="M67">
        <f t="shared" si="3"/>
        <v>0</v>
      </c>
      <c r="N67">
        <f t="shared" si="3"/>
        <v>0</v>
      </c>
      <c r="O67">
        <f t="shared" si="3"/>
        <v>0</v>
      </c>
      <c r="P67">
        <f t="shared" si="3"/>
        <v>0</v>
      </c>
      <c r="Q67">
        <f t="shared" si="3"/>
        <v>0</v>
      </c>
      <c r="R67">
        <f t="shared" si="3"/>
        <v>0</v>
      </c>
      <c r="S67">
        <f t="shared" si="3"/>
        <v>0</v>
      </c>
      <c r="W67"/>
    </row>
    <row r="68" spans="1:23" ht="16.5" customHeight="1">
      <c r="A68" s="2" t="s">
        <v>41</v>
      </c>
      <c r="B68" s="6">
        <v>246.50764525993893</v>
      </c>
      <c r="C68" s="6">
        <v>0.8365</v>
      </c>
      <c r="D68" s="6">
        <f t="shared" si="2"/>
        <v>0</v>
      </c>
      <c r="E68">
        <f t="shared" si="3"/>
        <v>0</v>
      </c>
      <c r="F68">
        <f t="shared" si="3"/>
        <v>0</v>
      </c>
      <c r="G68">
        <f t="shared" si="3"/>
        <v>0</v>
      </c>
      <c r="H68">
        <f t="shared" si="3"/>
        <v>0</v>
      </c>
      <c r="I68">
        <f t="shared" si="3"/>
        <v>0</v>
      </c>
      <c r="J68">
        <f t="shared" si="3"/>
        <v>0</v>
      </c>
      <c r="K68">
        <f t="shared" si="3"/>
        <v>0</v>
      </c>
      <c r="L68">
        <f t="shared" si="3"/>
        <v>0</v>
      </c>
      <c r="M68">
        <f t="shared" si="3"/>
        <v>0</v>
      </c>
      <c r="N68">
        <f t="shared" si="3"/>
        <v>0</v>
      </c>
      <c r="O68">
        <f t="shared" si="3"/>
        <v>0</v>
      </c>
      <c r="P68">
        <f t="shared" si="3"/>
        <v>0</v>
      </c>
      <c r="Q68">
        <f t="shared" si="3"/>
        <v>0</v>
      </c>
      <c r="R68">
        <f t="shared" si="3"/>
        <v>0</v>
      </c>
      <c r="S68">
        <f t="shared" si="3"/>
        <v>0</v>
      </c>
      <c r="W68"/>
    </row>
    <row r="69" spans="1:19" s="1" customFormat="1" ht="16.5" customHeight="1">
      <c r="A69" s="1" t="s">
        <v>90</v>
      </c>
      <c r="E69" s="10">
        <f>SUM(E43:E68)</f>
        <v>0</v>
      </c>
      <c r="F69" s="10">
        <f>SUM(F43:F68)</f>
        <v>0</v>
      </c>
      <c r="G69" s="10">
        <f>SUM(G43:G68)</f>
        <v>0</v>
      </c>
      <c r="H69" s="10">
        <f aca="true" t="shared" si="4" ref="H69:S69">SUM(JD43:JD68)</f>
        <v>0</v>
      </c>
      <c r="I69" s="10">
        <f t="shared" si="4"/>
        <v>0</v>
      </c>
      <c r="J69" s="10">
        <f t="shared" si="4"/>
        <v>0</v>
      </c>
      <c r="K69" s="10">
        <f t="shared" si="4"/>
        <v>0</v>
      </c>
      <c r="L69" s="10">
        <f t="shared" si="4"/>
        <v>0</v>
      </c>
      <c r="M69" s="10">
        <f t="shared" si="4"/>
        <v>0</v>
      </c>
      <c r="N69" s="10">
        <f t="shared" si="4"/>
        <v>0</v>
      </c>
      <c r="O69" s="10">
        <f t="shared" si="4"/>
        <v>0</v>
      </c>
      <c r="P69" s="10">
        <f t="shared" si="4"/>
        <v>0</v>
      </c>
      <c r="Q69" s="10">
        <f t="shared" si="4"/>
        <v>0</v>
      </c>
      <c r="R69" s="10">
        <f t="shared" si="4"/>
        <v>0</v>
      </c>
      <c r="S69" s="10">
        <f t="shared" si="4"/>
        <v>0</v>
      </c>
    </row>
    <row r="70" spans="1:19" s="1" customFormat="1" ht="16.5" customHeight="1">
      <c r="A70" s="1" t="s">
        <v>91</v>
      </c>
      <c r="E70" s="10" t="e">
        <f aca="true" t="shared" si="5" ref="E70:S70">E69/SUM($E$69:$M$69)</f>
        <v>#DIV/0!</v>
      </c>
      <c r="F70" s="10" t="e">
        <f t="shared" si="5"/>
        <v>#DIV/0!</v>
      </c>
      <c r="G70" s="10" t="e">
        <f t="shared" si="5"/>
        <v>#DIV/0!</v>
      </c>
      <c r="H70" s="10" t="e">
        <f t="shared" si="5"/>
        <v>#DIV/0!</v>
      </c>
      <c r="I70" s="10" t="e">
        <f t="shared" si="5"/>
        <v>#DIV/0!</v>
      </c>
      <c r="J70" s="10" t="e">
        <f t="shared" si="5"/>
        <v>#DIV/0!</v>
      </c>
      <c r="K70" s="10" t="e">
        <f t="shared" si="5"/>
        <v>#DIV/0!</v>
      </c>
      <c r="L70" s="10" t="e">
        <f t="shared" si="5"/>
        <v>#DIV/0!</v>
      </c>
      <c r="M70" s="10" t="e">
        <f t="shared" si="5"/>
        <v>#DIV/0!</v>
      </c>
      <c r="N70" s="10" t="e">
        <f t="shared" si="5"/>
        <v>#DIV/0!</v>
      </c>
      <c r="O70" s="10" t="e">
        <f t="shared" si="5"/>
        <v>#DIV/0!</v>
      </c>
      <c r="P70" s="10" t="e">
        <f t="shared" si="5"/>
        <v>#DIV/0!</v>
      </c>
      <c r="Q70" s="10" t="e">
        <f t="shared" si="5"/>
        <v>#DIV/0!</v>
      </c>
      <c r="R70" s="10" t="e">
        <f t="shared" si="5"/>
        <v>#DIV/0!</v>
      </c>
      <c r="S70" s="10" t="e">
        <f t="shared" si="5"/>
        <v>#DIV/0!</v>
      </c>
    </row>
    <row r="71" ht="16.5" customHeight="1">
      <c r="W71"/>
    </row>
    <row r="72" spans="1:23" ht="16.5" customHeight="1">
      <c r="A72" s="1" t="s">
        <v>82</v>
      </c>
      <c r="W72"/>
    </row>
    <row r="73" spans="2:23" ht="16.5" customHeight="1">
      <c r="B73" s="3" t="s">
        <v>44</v>
      </c>
      <c r="C73" s="3" t="s">
        <v>45</v>
      </c>
      <c r="E73" s="21" t="s">
        <v>72</v>
      </c>
      <c r="F73" s="21" t="s">
        <v>73</v>
      </c>
      <c r="G73" s="21" t="s">
        <v>74</v>
      </c>
      <c r="H73" s="21" t="s">
        <v>7</v>
      </c>
      <c r="I73" s="21" t="s">
        <v>8</v>
      </c>
      <c r="J73" s="21" t="s">
        <v>9</v>
      </c>
      <c r="K73" s="21" t="s">
        <v>10</v>
      </c>
      <c r="L73" s="21" t="s">
        <v>12</v>
      </c>
      <c r="M73" s="21" t="s">
        <v>11</v>
      </c>
      <c r="N73" s="22" t="s">
        <v>75</v>
      </c>
      <c r="O73" s="22" t="s">
        <v>76</v>
      </c>
      <c r="P73" s="22" t="s">
        <v>77</v>
      </c>
      <c r="Q73" s="22" t="s">
        <v>78</v>
      </c>
      <c r="R73" s="23" t="s">
        <v>79</v>
      </c>
      <c r="S73" s="23" t="s">
        <v>80</v>
      </c>
      <c r="W73"/>
    </row>
    <row r="74" spans="1:23" ht="16.5" customHeight="1">
      <c r="A74" s="2" t="s">
        <v>25</v>
      </c>
      <c r="B74" s="6">
        <v>273.5005364806867</v>
      </c>
      <c r="C74" s="16">
        <v>0.1591</v>
      </c>
      <c r="E74" s="24">
        <v>0</v>
      </c>
      <c r="F74" s="24">
        <v>0.0022063968157011787</v>
      </c>
      <c r="G74" s="24">
        <v>0.010162448937654901</v>
      </c>
      <c r="H74" s="24">
        <v>0.008821722345794281</v>
      </c>
      <c r="I74" s="24">
        <v>0.0058526783489991265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0.012845466591551911</v>
      </c>
      <c r="P74" s="24">
        <v>0</v>
      </c>
      <c r="Q74" s="24">
        <v>1</v>
      </c>
      <c r="R74" s="24">
        <v>2.0547590401335127</v>
      </c>
      <c r="S74" s="24">
        <v>0.009246246146595557</v>
      </c>
      <c r="T74" s="24"/>
      <c r="W74"/>
    </row>
    <row r="75" spans="1:23" ht="16.5" customHeight="1">
      <c r="A75" s="2" t="s">
        <v>26</v>
      </c>
      <c r="B75" s="6">
        <v>383.312030075188</v>
      </c>
      <c r="C75" s="6">
        <v>0.111</v>
      </c>
      <c r="E75" s="24">
        <v>0</v>
      </c>
      <c r="F75" s="24">
        <v>0.01236909372772029</v>
      </c>
      <c r="G75" s="24">
        <v>0.04883214991137804</v>
      </c>
      <c r="H75" s="24">
        <v>0</v>
      </c>
      <c r="I75" s="24">
        <v>0.01367091784778743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0.031205147513432167</v>
      </c>
      <c r="P75" s="24">
        <v>0</v>
      </c>
      <c r="Q75" s="24">
        <v>1</v>
      </c>
      <c r="R75" s="24">
        <v>3.687410182135986</v>
      </c>
      <c r="S75" s="24">
        <v>0.07679199250238537</v>
      </c>
      <c r="T75" s="24"/>
      <c r="W75"/>
    </row>
    <row r="76" spans="1:23" ht="16.5" customHeight="1">
      <c r="A76" s="2" t="s">
        <v>27</v>
      </c>
      <c r="B76" s="6">
        <v>509.805</v>
      </c>
      <c r="C76" s="6">
        <v>0.105</v>
      </c>
      <c r="E76" s="24">
        <v>0</v>
      </c>
      <c r="F76" s="24">
        <v>0.24676341986801983</v>
      </c>
      <c r="G76" s="24">
        <v>0.054122299485110686</v>
      </c>
      <c r="H76" s="24">
        <v>0.25297985311631604</v>
      </c>
      <c r="I76" s="24">
        <v>0.09091160368778643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0.11173843205771292</v>
      </c>
      <c r="P76" s="24">
        <v>0</v>
      </c>
      <c r="Q76" s="24">
        <v>1</v>
      </c>
      <c r="R76" s="24">
        <v>5.006073996405033</v>
      </c>
      <c r="S76" s="24">
        <v>0</v>
      </c>
      <c r="T76" s="24"/>
      <c r="W76"/>
    </row>
    <row r="77" spans="1:23" ht="16.5" customHeight="1">
      <c r="A77" s="2" t="s">
        <v>16</v>
      </c>
      <c r="B77" s="6">
        <v>260.6741071231322</v>
      </c>
      <c r="C77" s="6">
        <v>0</v>
      </c>
      <c r="E77" s="24">
        <v>0</v>
      </c>
      <c r="F77" s="24">
        <v>0.643494383417597</v>
      </c>
      <c r="G77" s="24">
        <v>0.0636499226480391</v>
      </c>
      <c r="H77" s="24">
        <v>0</v>
      </c>
      <c r="I77" s="24">
        <v>0.292855693934364</v>
      </c>
      <c r="J77" s="24">
        <v>0</v>
      </c>
      <c r="K77" s="24">
        <v>0</v>
      </c>
      <c r="L77" s="24">
        <v>0</v>
      </c>
      <c r="M77" s="24">
        <v>0</v>
      </c>
      <c r="N77" s="24">
        <v>0.0973516825177241</v>
      </c>
      <c r="O77" s="24">
        <v>0</v>
      </c>
      <c r="P77" s="24">
        <v>0</v>
      </c>
      <c r="Q77" s="24">
        <v>0.0945944230005187</v>
      </c>
      <c r="R77" s="24">
        <v>3.02826920264873</v>
      </c>
      <c r="S77" s="24">
        <v>0</v>
      </c>
      <c r="T77" s="24"/>
      <c r="W77"/>
    </row>
    <row r="78" spans="1:23" ht="16.5" customHeight="1">
      <c r="A78" s="2" t="s">
        <v>17</v>
      </c>
      <c r="B78" s="6">
        <v>274.78912483993</v>
      </c>
      <c r="C78" s="6">
        <v>0.009</v>
      </c>
      <c r="E78" s="24">
        <v>0</v>
      </c>
      <c r="F78" s="24">
        <v>0.283749398824691</v>
      </c>
      <c r="G78" s="24">
        <v>0.0204206579317322</v>
      </c>
      <c r="H78" s="24">
        <v>0</v>
      </c>
      <c r="I78" s="24">
        <v>0.695829943243577</v>
      </c>
      <c r="J78" s="24">
        <v>0</v>
      </c>
      <c r="K78" s="24">
        <v>0</v>
      </c>
      <c r="L78" s="24">
        <v>0</v>
      </c>
      <c r="M78" s="24">
        <v>0</v>
      </c>
      <c r="N78" s="24">
        <v>0.54074476943177</v>
      </c>
      <c r="O78" s="24">
        <v>0</v>
      </c>
      <c r="P78" s="24">
        <v>0</v>
      </c>
      <c r="Q78" s="24">
        <v>0.269504148488079</v>
      </c>
      <c r="R78" s="24">
        <v>2.556539524424487</v>
      </c>
      <c r="S78" s="24">
        <v>0</v>
      </c>
      <c r="T78" s="24"/>
      <c r="W78"/>
    </row>
    <row r="79" spans="1:23" ht="16.5" customHeight="1">
      <c r="A79" s="2" t="s">
        <v>18</v>
      </c>
      <c r="B79" s="6">
        <v>195.8117549936952</v>
      </c>
      <c r="C79" s="6">
        <v>0</v>
      </c>
      <c r="E79" s="24">
        <v>0</v>
      </c>
      <c r="F79" s="24">
        <v>0.319091744854922</v>
      </c>
      <c r="G79" s="24">
        <v>0</v>
      </c>
      <c r="H79" s="24">
        <v>0</v>
      </c>
      <c r="I79" s="24">
        <v>0.680908255145078</v>
      </c>
      <c r="J79" s="24">
        <v>0</v>
      </c>
      <c r="K79" s="24">
        <v>0</v>
      </c>
      <c r="L79" s="24">
        <v>0</v>
      </c>
      <c r="M79" s="24">
        <v>0</v>
      </c>
      <c r="N79" s="24">
        <v>0.641277239526027</v>
      </c>
      <c r="O79" s="24">
        <v>0</v>
      </c>
      <c r="P79" s="24">
        <v>0</v>
      </c>
      <c r="Q79" s="24">
        <v>0.0384091476140279</v>
      </c>
      <c r="R79" s="24">
        <v>1.4860888136130253</v>
      </c>
      <c r="S79" s="24">
        <v>0</v>
      </c>
      <c r="T79" s="24"/>
      <c r="W79"/>
    </row>
    <row r="80" spans="1:23" ht="16.5" customHeight="1">
      <c r="A80" s="2" t="s">
        <v>19</v>
      </c>
      <c r="B80" s="6">
        <v>339.69250593042875</v>
      </c>
      <c r="C80" s="6">
        <v>0.005</v>
      </c>
      <c r="E80" s="24">
        <v>0</v>
      </c>
      <c r="F80" s="24">
        <v>0.3118556864009</v>
      </c>
      <c r="G80" s="24">
        <v>0</v>
      </c>
      <c r="H80" s="24">
        <v>0</v>
      </c>
      <c r="I80" s="24">
        <v>0.6881443135991</v>
      </c>
      <c r="J80" s="24">
        <v>0</v>
      </c>
      <c r="K80" s="24">
        <v>0</v>
      </c>
      <c r="L80" s="24">
        <v>0</v>
      </c>
      <c r="M80" s="24">
        <v>0</v>
      </c>
      <c r="N80" s="24">
        <v>1.1036993470383516</v>
      </c>
      <c r="O80" s="24">
        <v>0</v>
      </c>
      <c r="P80" s="24">
        <v>0</v>
      </c>
      <c r="Q80" s="24">
        <v>0.399124785069442</v>
      </c>
      <c r="R80" s="24">
        <v>2.736355317061573</v>
      </c>
      <c r="S80" s="24">
        <v>0</v>
      </c>
      <c r="T80" s="24"/>
      <c r="W80"/>
    </row>
    <row r="81" spans="1:23" ht="16.5" customHeight="1">
      <c r="A81" s="2" t="s">
        <v>20</v>
      </c>
      <c r="B81" s="6">
        <v>269.2902411938413</v>
      </c>
      <c r="C81" s="6">
        <v>0.001</v>
      </c>
      <c r="E81" s="24">
        <v>0</v>
      </c>
      <c r="F81" s="24">
        <v>0.673453708272889</v>
      </c>
      <c r="G81" s="24">
        <v>0</v>
      </c>
      <c r="H81" s="24">
        <v>0</v>
      </c>
      <c r="I81" s="24">
        <v>0.326546291727111</v>
      </c>
      <c r="J81" s="24">
        <v>0</v>
      </c>
      <c r="K81" s="24">
        <v>0</v>
      </c>
      <c r="L81" s="24">
        <v>0</v>
      </c>
      <c r="M81" s="24">
        <v>0</v>
      </c>
      <c r="N81" s="24">
        <v>0.843236366225562</v>
      </c>
      <c r="O81" s="24">
        <v>0</v>
      </c>
      <c r="P81" s="24">
        <v>0</v>
      </c>
      <c r="Q81" s="24">
        <v>0</v>
      </c>
      <c r="R81" s="24">
        <v>2.5501988422757425</v>
      </c>
      <c r="S81" s="24">
        <v>0</v>
      </c>
      <c r="T81" s="24"/>
      <c r="W81"/>
    </row>
    <row r="82" spans="1:23" ht="16.5" customHeight="1">
      <c r="A82" s="2" t="s">
        <v>21</v>
      </c>
      <c r="B82" s="6">
        <v>625.3281960887024</v>
      </c>
      <c r="C82" s="6">
        <v>0.0305</v>
      </c>
      <c r="E82" s="24">
        <v>0</v>
      </c>
      <c r="F82" s="24">
        <v>0.30268068027333567</v>
      </c>
      <c r="G82" s="24">
        <v>0.6638655938093344</v>
      </c>
      <c r="H82" s="24">
        <v>0</v>
      </c>
      <c r="I82" s="24">
        <v>0.03345372591732987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0.005873942738814391</v>
      </c>
      <c r="P82" s="24">
        <v>0</v>
      </c>
      <c r="Q82" s="24">
        <v>1.0426123060295547</v>
      </c>
      <c r="R82" s="24">
        <v>6.9210313960286785</v>
      </c>
      <c r="S82" s="24">
        <v>0</v>
      </c>
      <c r="T82" s="24"/>
      <c r="W82"/>
    </row>
    <row r="83" spans="1:23" ht="16.5" customHeight="1">
      <c r="A83" s="2" t="s">
        <v>23</v>
      </c>
      <c r="B83" s="6">
        <v>612.482711668697</v>
      </c>
      <c r="C83" s="6">
        <v>0.0136</v>
      </c>
      <c r="E83" s="24">
        <v>0</v>
      </c>
      <c r="F83" s="24">
        <v>0.6907588303399849</v>
      </c>
      <c r="G83" s="24">
        <v>0.26009138984816477</v>
      </c>
      <c r="H83" s="24">
        <v>0</v>
      </c>
      <c r="I83" s="24">
        <v>0.04914977981185042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0.002684864129002911</v>
      </c>
      <c r="P83" s="24">
        <v>0</v>
      </c>
      <c r="Q83" s="24">
        <v>1.1269186915491958</v>
      </c>
      <c r="R83" s="24">
        <v>6.969483222952668</v>
      </c>
      <c r="S83" s="24">
        <v>0</v>
      </c>
      <c r="T83" s="24"/>
      <c r="W83"/>
    </row>
    <row r="84" spans="1:23" ht="16.5" customHeight="1">
      <c r="A84" s="2" t="s">
        <v>22</v>
      </c>
      <c r="B84" s="6">
        <v>404.59711435251313</v>
      </c>
      <c r="C84" s="6">
        <v>0.001</v>
      </c>
      <c r="E84" s="24">
        <v>0.9749001784873644</v>
      </c>
      <c r="F84" s="24">
        <v>0.014361536190895766</v>
      </c>
      <c r="G84" s="24">
        <v>0.010738285321739822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0.002280319643535552</v>
      </c>
      <c r="P84" s="24">
        <v>0.007126049089291353</v>
      </c>
      <c r="Q84" s="24">
        <v>1.01187968105345</v>
      </c>
      <c r="R84" s="24">
        <v>4.478015462426289</v>
      </c>
      <c r="S84" s="24">
        <v>0</v>
      </c>
      <c r="T84" s="24"/>
      <c r="W84"/>
    </row>
    <row r="85" spans="1:23" ht="16.5" customHeight="1">
      <c r="A85" s="2" t="s">
        <v>24</v>
      </c>
      <c r="B85" s="6">
        <v>116.14954432477217</v>
      </c>
      <c r="C85" s="6">
        <v>0</v>
      </c>
      <c r="E85" s="24">
        <v>0</v>
      </c>
      <c r="F85" s="24">
        <v>0</v>
      </c>
      <c r="G85" s="24">
        <v>0</v>
      </c>
      <c r="H85" s="24">
        <v>0</v>
      </c>
      <c r="I85" s="24">
        <v>1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24">
        <v>0</v>
      </c>
      <c r="R85" s="24">
        <v>0.9998093390049291</v>
      </c>
      <c r="S85" s="24">
        <v>0</v>
      </c>
      <c r="T85" s="24"/>
      <c r="W85"/>
    </row>
    <row r="86" spans="1:23" ht="16.5" customHeight="1">
      <c r="A86" s="2" t="s">
        <v>28</v>
      </c>
      <c r="B86" s="6">
        <v>111.46693179970413</v>
      </c>
      <c r="C86" s="6">
        <v>0.1472</v>
      </c>
      <c r="E86" s="24">
        <v>0</v>
      </c>
      <c r="F86" s="24">
        <v>0.008272929319263605</v>
      </c>
      <c r="G86" s="24">
        <v>0.005443472437800722</v>
      </c>
      <c r="H86" s="24">
        <v>0.7093903336300145</v>
      </c>
      <c r="I86" s="24">
        <v>0.2768932646129212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0.003559972647607451</v>
      </c>
      <c r="P86" s="24">
        <v>0</v>
      </c>
      <c r="Q86" s="24">
        <v>0.013446742000729305</v>
      </c>
      <c r="R86" s="24">
        <v>0.7984715972071209</v>
      </c>
      <c r="S86" s="24">
        <v>0</v>
      </c>
      <c r="T86" s="24"/>
      <c r="W86"/>
    </row>
    <row r="87" spans="1:23" ht="16.5" customHeight="1">
      <c r="A87" s="2" t="s">
        <v>29</v>
      </c>
      <c r="B87" s="6">
        <v>94.82830773382584</v>
      </c>
      <c r="C87" s="6">
        <v>0.4786</v>
      </c>
      <c r="E87" s="24">
        <v>0</v>
      </c>
      <c r="F87" s="24">
        <v>0</v>
      </c>
      <c r="G87" s="24">
        <v>0</v>
      </c>
      <c r="H87" s="24">
        <v>0.48068239554437814</v>
      </c>
      <c r="I87" s="24">
        <v>0.5193176044556219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0.0017815158604111633</v>
      </c>
      <c r="P87" s="24">
        <v>0</v>
      </c>
      <c r="Q87" s="24">
        <v>0.0005580269381459136</v>
      </c>
      <c r="R87" s="24">
        <v>0.01010087826204123</v>
      </c>
      <c r="S87" s="24">
        <v>0</v>
      </c>
      <c r="T87" s="24"/>
      <c r="W87"/>
    </row>
    <row r="88" spans="1:23" ht="16.5" customHeight="1">
      <c r="A88" s="2" t="s">
        <v>30</v>
      </c>
      <c r="B88" s="6">
        <v>60.084</v>
      </c>
      <c r="C88" s="6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0</v>
      </c>
      <c r="R88" s="24">
        <v>1</v>
      </c>
      <c r="S88" s="24">
        <v>0</v>
      </c>
      <c r="T88" s="24"/>
      <c r="W88"/>
    </row>
    <row r="89" spans="1:23" ht="16.5" customHeight="1">
      <c r="A89" s="2" t="s">
        <v>31</v>
      </c>
      <c r="B89" s="6">
        <v>73.88971315529179</v>
      </c>
      <c r="C89" s="6">
        <v>0.5956</v>
      </c>
      <c r="E89" s="24">
        <v>1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4">
        <v>0</v>
      </c>
      <c r="R89" s="24">
        <v>0</v>
      </c>
      <c r="S89" s="24">
        <v>0</v>
      </c>
      <c r="T89" s="24"/>
      <c r="W89"/>
    </row>
    <row r="90" spans="1:23" ht="16.5" customHeight="1">
      <c r="A90" s="2" t="s">
        <v>32</v>
      </c>
      <c r="B90" s="6">
        <v>106.00136822302035</v>
      </c>
      <c r="C90" s="6">
        <v>0.4153</v>
      </c>
      <c r="E90" s="24">
        <v>0</v>
      </c>
      <c r="F90" s="24">
        <v>1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  <c r="S90" s="24">
        <v>0</v>
      </c>
      <c r="T90" s="24"/>
      <c r="W90"/>
    </row>
    <row r="91" spans="1:23" ht="16.5" customHeight="1">
      <c r="A91" s="2" t="s">
        <v>33</v>
      </c>
      <c r="B91" s="6">
        <v>91.8295739348371</v>
      </c>
      <c r="C91" s="6">
        <v>0.5611</v>
      </c>
      <c r="E91" s="24">
        <v>0</v>
      </c>
      <c r="F91" s="24">
        <v>0</v>
      </c>
      <c r="G91" s="24">
        <v>0</v>
      </c>
      <c r="H91" s="24">
        <v>1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0</v>
      </c>
      <c r="S91" s="24">
        <v>0</v>
      </c>
      <c r="T91" s="24"/>
      <c r="W91"/>
    </row>
    <row r="92" spans="1:23" ht="16.5" customHeight="1">
      <c r="A92" s="2" t="s">
        <v>34</v>
      </c>
      <c r="B92" s="6">
        <v>103.17827261844279</v>
      </c>
      <c r="C92" s="6">
        <v>0.4612</v>
      </c>
      <c r="E92" s="24">
        <v>0</v>
      </c>
      <c r="F92" s="24">
        <v>0</v>
      </c>
      <c r="G92" s="24">
        <v>0</v>
      </c>
      <c r="H92" s="24">
        <v>0.030720009711723742</v>
      </c>
      <c r="I92" s="24">
        <v>0.9692799902882763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  <c r="S92" s="24">
        <v>0</v>
      </c>
      <c r="T92" s="24"/>
      <c r="W92"/>
    </row>
    <row r="93" spans="1:23" ht="16.5" customHeight="1">
      <c r="A93" s="2" t="s">
        <v>35</v>
      </c>
      <c r="B93" s="6">
        <v>151.93537892355383</v>
      </c>
      <c r="C93" s="6">
        <v>0.32</v>
      </c>
      <c r="E93" s="24">
        <v>0</v>
      </c>
      <c r="F93" s="24">
        <v>0</v>
      </c>
      <c r="G93" s="24">
        <v>0</v>
      </c>
      <c r="H93" s="24">
        <v>0</v>
      </c>
      <c r="I93" s="24">
        <v>0.02709406332784454</v>
      </c>
      <c r="J93" s="24">
        <v>0.9530877184716122</v>
      </c>
      <c r="K93" s="24">
        <v>0.019818218200543122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0</v>
      </c>
      <c r="S93" s="24">
        <v>0</v>
      </c>
      <c r="T93" s="24"/>
      <c r="W93"/>
    </row>
    <row r="94" spans="1:23" ht="16.5" customHeight="1">
      <c r="A94" s="2" t="s">
        <v>36</v>
      </c>
      <c r="B94" s="6">
        <v>197.33462033462035</v>
      </c>
      <c r="C94" s="6">
        <v>0.223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1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  <c r="Q94" s="24">
        <v>0</v>
      </c>
      <c r="R94" s="24">
        <v>0</v>
      </c>
      <c r="S94" s="24">
        <v>0</v>
      </c>
      <c r="T94" s="24"/>
      <c r="W94"/>
    </row>
    <row r="95" spans="1:23" ht="16.5" customHeight="1">
      <c r="A95" s="2" t="s">
        <v>37</v>
      </c>
      <c r="B95" s="6">
        <v>81.389</v>
      </c>
      <c r="C95" s="6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1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/>
      <c r="W95"/>
    </row>
    <row r="96" spans="1:23" ht="16.5" customHeight="1">
      <c r="A96" s="2" t="s">
        <v>38</v>
      </c>
      <c r="B96" s="6">
        <v>381.17466174661746</v>
      </c>
      <c r="C96" s="6">
        <v>0.4722</v>
      </c>
      <c r="E96" s="24">
        <v>0</v>
      </c>
      <c r="F96" s="24">
        <v>1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4">
        <v>1.9995257971224045</v>
      </c>
      <c r="O96" s="24">
        <v>0</v>
      </c>
      <c r="P96" s="24">
        <v>0</v>
      </c>
      <c r="Q96" s="24">
        <v>0</v>
      </c>
      <c r="R96" s="24">
        <v>0</v>
      </c>
      <c r="S96" s="24">
        <v>0</v>
      </c>
      <c r="T96" s="24"/>
      <c r="W96"/>
    </row>
    <row r="97" spans="1:23" ht="16.5" customHeight="1">
      <c r="A97" s="2" t="s">
        <v>39</v>
      </c>
      <c r="B97" s="6">
        <v>167.4832001659011</v>
      </c>
      <c r="C97" s="6">
        <v>0.26</v>
      </c>
      <c r="E97" s="24">
        <v>0</v>
      </c>
      <c r="F97" s="24">
        <v>0.10809028875322359</v>
      </c>
      <c r="G97" s="24">
        <v>0.00889023834417438</v>
      </c>
      <c r="H97" s="24">
        <v>0.16621992870772243</v>
      </c>
      <c r="I97" s="24">
        <v>0.7167995441948797</v>
      </c>
      <c r="J97" s="24">
        <v>0</v>
      </c>
      <c r="K97" s="24">
        <v>0</v>
      </c>
      <c r="L97" s="24">
        <v>0</v>
      </c>
      <c r="M97" s="24">
        <v>0</v>
      </c>
      <c r="N97" s="24">
        <v>0.6014277717501728</v>
      </c>
      <c r="O97" s="24">
        <v>0.005244108793010737</v>
      </c>
      <c r="P97" s="24">
        <v>0</v>
      </c>
      <c r="Q97" s="24">
        <v>0.03285240438322518</v>
      </c>
      <c r="R97" s="24">
        <v>0.3902477868188895</v>
      </c>
      <c r="S97" s="24">
        <v>0</v>
      </c>
      <c r="T97" s="24"/>
      <c r="W97"/>
    </row>
    <row r="98" spans="1:20" ht="16.5" customHeight="1">
      <c r="A98" s="2" t="s">
        <v>40</v>
      </c>
      <c r="B98" s="6">
        <v>212.9464436171824</v>
      </c>
      <c r="C98" s="6">
        <v>0.2559</v>
      </c>
      <c r="E98" s="24">
        <v>0</v>
      </c>
      <c r="F98" s="24">
        <v>0</v>
      </c>
      <c r="G98" s="24">
        <v>0.00022606979523030147</v>
      </c>
      <c r="H98" s="24">
        <v>0.011835054428902557</v>
      </c>
      <c r="I98" s="24">
        <v>0.9873223485647847</v>
      </c>
      <c r="J98" s="24">
        <v>0.0006165272110824726</v>
      </c>
      <c r="K98" s="24">
        <v>0</v>
      </c>
      <c r="L98" s="24">
        <v>0</v>
      </c>
      <c r="M98" s="24">
        <v>0</v>
      </c>
      <c r="N98" s="24">
        <v>1.4529016607271243</v>
      </c>
      <c r="O98" s="24">
        <v>0.0006667619894455479</v>
      </c>
      <c r="P98" s="24">
        <v>0</v>
      </c>
      <c r="Q98" s="24">
        <v>0.002088508779015334</v>
      </c>
      <c r="R98" s="24">
        <v>0.01772072794896998</v>
      </c>
      <c r="S98" s="24">
        <v>0</v>
      </c>
      <c r="T98" s="24"/>
    </row>
    <row r="99" spans="1:20" ht="16.5" customHeight="1">
      <c r="A99" s="2" t="s">
        <v>41</v>
      </c>
      <c r="B99" s="6">
        <v>246.50764525993893</v>
      </c>
      <c r="C99" s="6">
        <v>0.8365</v>
      </c>
      <c r="E99" s="24">
        <v>0</v>
      </c>
      <c r="F99" s="24">
        <v>0</v>
      </c>
      <c r="G99" s="24">
        <v>0</v>
      </c>
      <c r="H99" s="24">
        <v>1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4">
        <v>0</v>
      </c>
      <c r="R99" s="24">
        <v>0</v>
      </c>
      <c r="S99" s="24">
        <v>0</v>
      </c>
      <c r="T99" s="24"/>
    </row>
    <row r="100" ht="16.5" customHeight="1">
      <c r="A100"/>
    </row>
    <row r="101" ht="16.5" customHeight="1">
      <c r="A101"/>
    </row>
    <row r="102" ht="16.5" customHeight="1">
      <c r="A102"/>
    </row>
    <row r="103" ht="16.5" customHeight="1">
      <c r="A103"/>
    </row>
    <row r="104" ht="16.5" customHeight="1">
      <c r="A104"/>
    </row>
    <row r="105" ht="16.5" customHeight="1">
      <c r="A105"/>
    </row>
    <row r="106" ht="16.5" customHeight="1">
      <c r="A106"/>
    </row>
    <row r="107" ht="16.5" customHeight="1">
      <c r="A107"/>
    </row>
    <row r="108" ht="16.5" customHeight="1">
      <c r="A108"/>
    </row>
    <row r="109" ht="16.5" customHeight="1">
      <c r="A109"/>
    </row>
    <row r="110" ht="16.5" customHeight="1">
      <c r="A110"/>
    </row>
    <row r="111" ht="16.5" customHeight="1">
      <c r="A111"/>
    </row>
    <row r="112" ht="16.5" customHeight="1">
      <c r="A112"/>
    </row>
    <row r="113" ht="16.5" customHeight="1">
      <c r="A113"/>
    </row>
    <row r="114" ht="16.5" customHeight="1">
      <c r="A114"/>
    </row>
    <row r="115" ht="16.5" customHeight="1">
      <c r="A115"/>
    </row>
    <row r="116" ht="16.5" customHeight="1">
      <c r="A116"/>
    </row>
  </sheetData>
  <mergeCells count="7">
    <mergeCell ref="G7:J8"/>
    <mergeCell ref="M7:O8"/>
    <mergeCell ref="Q7:S8"/>
    <mergeCell ref="A1:D1"/>
    <mergeCell ref="B4:C4"/>
    <mergeCell ref="B5:C5"/>
    <mergeCell ref="A7:C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9"/>
  <sheetViews>
    <sheetView tabSelected="1" workbookViewId="0" topLeftCell="A1">
      <pane xSplit="1" ySplit="13" topLeftCell="B14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H174" sqref="H174"/>
    </sheetView>
  </sheetViews>
  <sheetFormatPr defaultColWidth="11.00390625" defaultRowHeight="12.75"/>
  <cols>
    <col min="1" max="1" width="20.625" style="6" customWidth="1"/>
    <col min="2" max="16" width="8.125" style="6" customWidth="1"/>
    <col min="17" max="17" width="6.625" style="6" customWidth="1"/>
    <col min="18" max="18" width="8.375" style="6" customWidth="1"/>
    <col min="19" max="19" width="12.625" style="6" customWidth="1"/>
    <col min="20" max="16384" width="10.75390625" style="6" customWidth="1"/>
  </cols>
  <sheetData>
    <row r="1" s="9" customFormat="1" ht="21.75" customHeight="1">
      <c r="A1" s="8" t="s">
        <v>1</v>
      </c>
    </row>
    <row r="2" s="9" customFormat="1" ht="21.75" customHeight="1">
      <c r="A2" s="8" t="s">
        <v>0</v>
      </c>
    </row>
    <row r="3" s="9" customFormat="1" ht="21.75" customHeight="1">
      <c r="B3" s="8"/>
    </row>
    <row r="5" ht="12.75">
      <c r="B5" s="10" t="s">
        <v>52</v>
      </c>
    </row>
    <row r="7" spans="2:16" ht="15">
      <c r="B7" s="11" t="s">
        <v>4</v>
      </c>
      <c r="C7" s="12" t="s">
        <v>5</v>
      </c>
      <c r="D7" s="12" t="s">
        <v>6</v>
      </c>
      <c r="E7" s="12" t="s">
        <v>7</v>
      </c>
      <c r="F7" s="12" t="s">
        <v>8</v>
      </c>
      <c r="G7" s="12" t="s">
        <v>9</v>
      </c>
      <c r="H7" s="11" t="s">
        <v>10</v>
      </c>
      <c r="I7" s="11" t="s">
        <v>12</v>
      </c>
      <c r="J7" s="11" t="s">
        <v>11</v>
      </c>
      <c r="K7" s="13" t="s">
        <v>13</v>
      </c>
      <c r="L7" s="13" t="s">
        <v>48</v>
      </c>
      <c r="M7" s="13" t="s">
        <v>49</v>
      </c>
      <c r="N7" s="13" t="s">
        <v>14</v>
      </c>
      <c r="O7" s="14" t="s">
        <v>15</v>
      </c>
      <c r="P7" s="14" t="s">
        <v>47</v>
      </c>
    </row>
    <row r="8" spans="2:16" ht="12.75">
      <c r="B8" s="6">
        <f>2*6.941+15.999</f>
        <v>29.881</v>
      </c>
      <c r="C8" s="6">
        <f>2*22.99+15.999</f>
        <v>61.979</v>
      </c>
      <c r="D8" s="6">
        <f>2*39.098+15.999</f>
        <v>94.195</v>
      </c>
      <c r="E8" s="6">
        <f>24.305+15.999</f>
        <v>40.304</v>
      </c>
      <c r="F8" s="6">
        <f>40.078+15.999</f>
        <v>56.077000000000005</v>
      </c>
      <c r="G8" s="6">
        <f>87.62+15.999</f>
        <v>103.619</v>
      </c>
      <c r="H8" s="6">
        <f>137.33+15.999</f>
        <v>153.329</v>
      </c>
      <c r="I8" s="6">
        <f>65.39+15.999</f>
        <v>81.389</v>
      </c>
      <c r="J8" s="6">
        <f>207.2+15.999</f>
        <v>223.19899999999998</v>
      </c>
      <c r="K8" s="6">
        <f>2*10.811+3*15.999</f>
        <v>69.619</v>
      </c>
      <c r="L8" s="6">
        <f>2*55.845+3*15.999</f>
        <v>159.687</v>
      </c>
      <c r="M8" s="6">
        <f>2*30.974+5*15.999</f>
        <v>141.943</v>
      </c>
      <c r="N8" s="6">
        <f>2*26.982+3*15.999</f>
        <v>101.961</v>
      </c>
      <c r="O8" s="6">
        <f>28.086+2*15.999</f>
        <v>60.084</v>
      </c>
      <c r="P8" s="6">
        <f>47.867+2*15.999</f>
        <v>79.865</v>
      </c>
    </row>
    <row r="13" ht="12.75">
      <c r="B13" s="10" t="s">
        <v>53</v>
      </c>
    </row>
    <row r="15" spans="2:8" ht="12.75">
      <c r="B15" s="10" t="s">
        <v>25</v>
      </c>
      <c r="D15" s="6" t="s">
        <v>59</v>
      </c>
      <c r="E15" s="6" t="s">
        <v>60</v>
      </c>
      <c r="G15" s="6" t="s">
        <v>42</v>
      </c>
      <c r="H15" s="17">
        <v>2011</v>
      </c>
    </row>
    <row r="16" spans="2:19" ht="15">
      <c r="B16" s="11" t="s">
        <v>4</v>
      </c>
      <c r="C16" s="12" t="s">
        <v>5</v>
      </c>
      <c r="D16" s="12" t="s">
        <v>6</v>
      </c>
      <c r="E16" s="12" t="s">
        <v>7</v>
      </c>
      <c r="F16" s="12" t="s">
        <v>8</v>
      </c>
      <c r="G16" s="12" t="s">
        <v>9</v>
      </c>
      <c r="H16" s="11" t="s">
        <v>10</v>
      </c>
      <c r="I16" s="11" t="s">
        <v>12</v>
      </c>
      <c r="J16" s="11" t="s">
        <v>11</v>
      </c>
      <c r="K16" s="13" t="s">
        <v>13</v>
      </c>
      <c r="L16" s="13" t="s">
        <v>48</v>
      </c>
      <c r="M16" s="13" t="s">
        <v>49</v>
      </c>
      <c r="N16" s="13" t="s">
        <v>14</v>
      </c>
      <c r="O16" s="14" t="s">
        <v>15</v>
      </c>
      <c r="P16" s="14" t="s">
        <v>47</v>
      </c>
      <c r="Q16" s="15" t="s">
        <v>45</v>
      </c>
      <c r="R16" s="15" t="s">
        <v>44</v>
      </c>
      <c r="S16" s="15" t="s">
        <v>54</v>
      </c>
    </row>
    <row r="17" spans="1:19" ht="12.75">
      <c r="A17" s="10" t="s">
        <v>61</v>
      </c>
      <c r="B17" s="16">
        <v>0</v>
      </c>
      <c r="C17" s="16">
        <v>0.05</v>
      </c>
      <c r="D17" s="16">
        <v>0.35</v>
      </c>
      <c r="E17" s="16">
        <v>0.13</v>
      </c>
      <c r="F17" s="16">
        <v>0.12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0.75</v>
      </c>
      <c r="M17" s="16">
        <v>0</v>
      </c>
      <c r="N17" s="16">
        <v>37.28</v>
      </c>
      <c r="O17" s="16">
        <v>45.14</v>
      </c>
      <c r="P17" s="16">
        <v>0.27</v>
      </c>
      <c r="S17" s="16">
        <f>1/N18</f>
        <v>2.735005364806867</v>
      </c>
    </row>
    <row r="18" spans="1:19" ht="12.75">
      <c r="A18" s="10" t="s">
        <v>58</v>
      </c>
      <c r="B18" s="16">
        <f>B17/B$8</f>
        <v>0</v>
      </c>
      <c r="C18" s="16">
        <f aca="true" t="shared" si="0" ref="C18:P18">C17/C$8</f>
        <v>0.0008067248584197874</v>
      </c>
      <c r="D18" s="16">
        <f t="shared" si="0"/>
        <v>0.003715696162216678</v>
      </c>
      <c r="E18" s="16">
        <f t="shared" si="0"/>
        <v>0.0032254863040889242</v>
      </c>
      <c r="F18" s="16">
        <f t="shared" si="0"/>
        <v>0.0021399147600620573</v>
      </c>
      <c r="G18" s="16">
        <f t="shared" si="0"/>
        <v>0</v>
      </c>
      <c r="H18" s="16">
        <f t="shared" si="0"/>
        <v>0</v>
      </c>
      <c r="I18" s="16">
        <f t="shared" si="0"/>
        <v>0</v>
      </c>
      <c r="J18" s="16">
        <f t="shared" si="0"/>
        <v>0</v>
      </c>
      <c r="K18" s="16">
        <f t="shared" si="0"/>
        <v>0</v>
      </c>
      <c r="L18" s="16">
        <f t="shared" si="0"/>
        <v>0.004696687895695955</v>
      </c>
      <c r="M18" s="16">
        <f t="shared" si="0"/>
        <v>0</v>
      </c>
      <c r="N18" s="16">
        <f t="shared" si="0"/>
        <v>0.3656299957827012</v>
      </c>
      <c r="O18" s="16">
        <f t="shared" si="0"/>
        <v>0.7512815391784834</v>
      </c>
      <c r="P18" s="16">
        <f t="shared" si="0"/>
        <v>0.003380704939585551</v>
      </c>
      <c r="Q18" s="16"/>
      <c r="S18" s="16"/>
    </row>
    <row r="19" spans="1:19" ht="12.75">
      <c r="A19" s="10" t="s">
        <v>62</v>
      </c>
      <c r="B19" s="6">
        <f aca="true" t="shared" si="1" ref="B19:P19">B18*$S17</f>
        <v>0</v>
      </c>
      <c r="C19" s="6">
        <f t="shared" si="1"/>
        <v>0.0022063968157011787</v>
      </c>
      <c r="D19" s="6">
        <f t="shared" si="1"/>
        <v>0.010162448937654901</v>
      </c>
      <c r="E19" s="6">
        <f t="shared" si="1"/>
        <v>0.008821722345794281</v>
      </c>
      <c r="F19" s="6">
        <f t="shared" si="1"/>
        <v>0.0058526783489991265</v>
      </c>
      <c r="G19" s="6">
        <f t="shared" si="1"/>
        <v>0</v>
      </c>
      <c r="H19" s="6">
        <f t="shared" si="1"/>
        <v>0</v>
      </c>
      <c r="I19" s="6">
        <f t="shared" si="1"/>
        <v>0</v>
      </c>
      <c r="J19" s="6">
        <f t="shared" si="1"/>
        <v>0</v>
      </c>
      <c r="K19" s="6">
        <f t="shared" si="1"/>
        <v>0</v>
      </c>
      <c r="L19" s="6">
        <f t="shared" si="1"/>
        <v>0.012845466591551911</v>
      </c>
      <c r="M19" s="6">
        <f t="shared" si="1"/>
        <v>0</v>
      </c>
      <c r="N19" s="6">
        <f t="shared" si="1"/>
        <v>1</v>
      </c>
      <c r="O19" s="6">
        <f t="shared" si="1"/>
        <v>2.0547590401335127</v>
      </c>
      <c r="P19" s="6">
        <f t="shared" si="1"/>
        <v>0.009246246146595557</v>
      </c>
      <c r="Q19" s="16">
        <f>100-SUM(B17:P17)</f>
        <v>15.91000000000001</v>
      </c>
      <c r="R19" s="16">
        <f>(100*(B19*$B$8+C19*$C$8+D19*$D$8+E19*$E$8+F19*$F$8+G19*$G$8+H19*$H$8+I19*$I$8+J19*$J$8+K19*$K$8+L19*$L$8+M19*$M$8+N19*$N$8+O19*$O$8+P19*$P$8))/(100-Q19)</f>
        <v>273.5005364806867</v>
      </c>
      <c r="S19" s="16"/>
    </row>
    <row r="20" ht="12.75">
      <c r="R20" s="16"/>
    </row>
    <row r="21" spans="2:8" ht="12.75">
      <c r="B21" s="10" t="s">
        <v>55</v>
      </c>
      <c r="D21" s="6" t="s">
        <v>59</v>
      </c>
      <c r="E21" s="6" t="s">
        <v>60</v>
      </c>
      <c r="G21" s="6" t="s">
        <v>42</v>
      </c>
      <c r="H21" s="17">
        <v>2011</v>
      </c>
    </row>
    <row r="22" spans="2:19" ht="15">
      <c r="B22" s="11" t="s">
        <v>4</v>
      </c>
      <c r="C22" s="12" t="s">
        <v>5</v>
      </c>
      <c r="D22" s="12" t="s">
        <v>6</v>
      </c>
      <c r="E22" s="12" t="s">
        <v>7</v>
      </c>
      <c r="F22" s="12" t="s">
        <v>8</v>
      </c>
      <c r="G22" s="12" t="s">
        <v>9</v>
      </c>
      <c r="H22" s="11" t="s">
        <v>10</v>
      </c>
      <c r="I22" s="11" t="s">
        <v>12</v>
      </c>
      <c r="J22" s="11" t="s">
        <v>11</v>
      </c>
      <c r="K22" s="13" t="s">
        <v>13</v>
      </c>
      <c r="L22" s="13" t="s">
        <v>48</v>
      </c>
      <c r="M22" s="13" t="s">
        <v>49</v>
      </c>
      <c r="N22" s="13" t="s">
        <v>14</v>
      </c>
      <c r="O22" s="14" t="s">
        <v>15</v>
      </c>
      <c r="P22" s="14" t="s">
        <v>47</v>
      </c>
      <c r="Q22" s="15" t="s">
        <v>45</v>
      </c>
      <c r="R22" s="15" t="s">
        <v>44</v>
      </c>
      <c r="S22" s="15" t="s">
        <v>54</v>
      </c>
    </row>
    <row r="23" spans="1:19" ht="12.75">
      <c r="A23" s="10" t="s">
        <v>61</v>
      </c>
      <c r="B23" s="6">
        <v>0</v>
      </c>
      <c r="C23" s="6">
        <v>0.2</v>
      </c>
      <c r="D23" s="6">
        <v>1.2</v>
      </c>
      <c r="E23" s="6">
        <v>0</v>
      </c>
      <c r="F23" s="6">
        <v>0.2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1.3</v>
      </c>
      <c r="M23" s="6">
        <v>0</v>
      </c>
      <c r="N23" s="6">
        <v>26.6</v>
      </c>
      <c r="O23" s="6">
        <v>57.8</v>
      </c>
      <c r="P23" s="6">
        <v>1.6</v>
      </c>
      <c r="S23" s="6">
        <f>1/N24</f>
        <v>3.833120300751879</v>
      </c>
    </row>
    <row r="24" spans="1:16" ht="12.75">
      <c r="A24" s="10" t="s">
        <v>58</v>
      </c>
      <c r="B24" s="16">
        <f aca="true" t="shared" si="2" ref="B24:P24">B23/B$8</f>
        <v>0</v>
      </c>
      <c r="C24" s="16">
        <f t="shared" si="2"/>
        <v>0.0032268994336791495</v>
      </c>
      <c r="D24" s="16">
        <f t="shared" si="2"/>
        <v>0.01273952969902861</v>
      </c>
      <c r="E24" s="16">
        <f t="shared" si="2"/>
        <v>0</v>
      </c>
      <c r="F24" s="16">
        <f t="shared" si="2"/>
        <v>0.003566524600103429</v>
      </c>
      <c r="G24" s="16">
        <f t="shared" si="2"/>
        <v>0</v>
      </c>
      <c r="H24" s="16">
        <f t="shared" si="2"/>
        <v>0</v>
      </c>
      <c r="I24" s="16">
        <f t="shared" si="2"/>
        <v>0</v>
      </c>
      <c r="J24" s="16">
        <f t="shared" si="2"/>
        <v>0</v>
      </c>
      <c r="K24" s="16">
        <f t="shared" si="2"/>
        <v>0</v>
      </c>
      <c r="L24" s="16">
        <f t="shared" si="2"/>
        <v>0.008140925685872989</v>
      </c>
      <c r="M24" s="16">
        <f t="shared" si="2"/>
        <v>0</v>
      </c>
      <c r="N24" s="16">
        <f t="shared" si="2"/>
        <v>0.26088406351448107</v>
      </c>
      <c r="O24" s="16">
        <f t="shared" si="2"/>
        <v>0.9619865521603088</v>
      </c>
      <c r="P24" s="16">
        <f t="shared" si="2"/>
        <v>0.02003380704939586</v>
      </c>
    </row>
    <row r="25" spans="1:18" ht="12.75">
      <c r="A25" s="10" t="s">
        <v>62</v>
      </c>
      <c r="B25" s="6">
        <f aca="true" t="shared" si="3" ref="B25:P25">B24*$S23</f>
        <v>0</v>
      </c>
      <c r="C25" s="6">
        <f t="shared" si="3"/>
        <v>0.01236909372772029</v>
      </c>
      <c r="D25" s="6">
        <f t="shared" si="3"/>
        <v>0.04883214991137804</v>
      </c>
      <c r="E25" s="6">
        <f t="shared" si="3"/>
        <v>0</v>
      </c>
      <c r="F25" s="6">
        <f t="shared" si="3"/>
        <v>0.01367091784778743</v>
      </c>
      <c r="G25" s="6">
        <f t="shared" si="3"/>
        <v>0</v>
      </c>
      <c r="H25" s="6">
        <f t="shared" si="3"/>
        <v>0</v>
      </c>
      <c r="I25" s="6">
        <f t="shared" si="3"/>
        <v>0</v>
      </c>
      <c r="J25" s="6">
        <f t="shared" si="3"/>
        <v>0</v>
      </c>
      <c r="K25" s="6">
        <f t="shared" si="3"/>
        <v>0</v>
      </c>
      <c r="L25" s="6">
        <f t="shared" si="3"/>
        <v>0.031205147513432167</v>
      </c>
      <c r="M25" s="6">
        <f t="shared" si="3"/>
        <v>0</v>
      </c>
      <c r="N25" s="6">
        <f t="shared" si="3"/>
        <v>1</v>
      </c>
      <c r="O25" s="6">
        <f t="shared" si="3"/>
        <v>3.687410182135986</v>
      </c>
      <c r="P25" s="6">
        <f t="shared" si="3"/>
        <v>0.07679199250238537</v>
      </c>
      <c r="Q25" s="6">
        <f>100-SUM(B23:P23)</f>
        <v>11.100000000000009</v>
      </c>
      <c r="R25" s="16">
        <f>(100*(B25*$B$8+C25*$C$8+D25*$D$8+E25*$E$8+F25*$F$8+G25*$G$8+H25*$H$8+I25*$I$8+J25*$J$8+K25*$K$8+L25*$L$8+M25*$M$8+N25*$N$8+O25*$O$8+P25*$P$8))/(100-Q25)</f>
        <v>383.312030075188</v>
      </c>
    </row>
    <row r="27" spans="2:8" ht="12.75">
      <c r="B27" s="10" t="s">
        <v>27</v>
      </c>
      <c r="D27" s="6" t="s">
        <v>59</v>
      </c>
      <c r="E27" s="6" t="s">
        <v>100</v>
      </c>
      <c r="G27" s="6" t="s">
        <v>42</v>
      </c>
      <c r="H27" s="17"/>
    </row>
    <row r="28" spans="2:19" ht="15">
      <c r="B28" s="11" t="s">
        <v>4</v>
      </c>
      <c r="C28" s="12" t="s">
        <v>5</v>
      </c>
      <c r="D28" s="12" t="s">
        <v>6</v>
      </c>
      <c r="E28" s="12" t="s">
        <v>7</v>
      </c>
      <c r="F28" s="12" t="s">
        <v>8</v>
      </c>
      <c r="G28" s="12" t="s">
        <v>9</v>
      </c>
      <c r="H28" s="11" t="s">
        <v>10</v>
      </c>
      <c r="I28" s="11" t="s">
        <v>12</v>
      </c>
      <c r="J28" s="11" t="s">
        <v>11</v>
      </c>
      <c r="K28" s="13" t="s">
        <v>13</v>
      </c>
      <c r="L28" s="13" t="s">
        <v>48</v>
      </c>
      <c r="M28" s="13" t="s">
        <v>49</v>
      </c>
      <c r="N28" s="13" t="s">
        <v>14</v>
      </c>
      <c r="O28" s="14" t="s">
        <v>15</v>
      </c>
      <c r="P28" s="14" t="s">
        <v>47</v>
      </c>
      <c r="Q28" s="15" t="s">
        <v>45</v>
      </c>
      <c r="R28" s="15" t="s">
        <v>44</v>
      </c>
      <c r="S28" s="15" t="s">
        <v>54</v>
      </c>
    </row>
    <row r="29" spans="1:19" ht="12.75">
      <c r="A29" s="10" t="s">
        <v>61</v>
      </c>
      <c r="B29" s="6">
        <v>0</v>
      </c>
      <c r="C29" s="6">
        <v>3</v>
      </c>
      <c r="D29" s="6">
        <v>1</v>
      </c>
      <c r="E29" s="6">
        <v>2</v>
      </c>
      <c r="F29" s="6">
        <v>1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3.5</v>
      </c>
      <c r="M29" s="6">
        <v>0</v>
      </c>
      <c r="N29" s="6">
        <v>20</v>
      </c>
      <c r="O29" s="6">
        <v>59</v>
      </c>
      <c r="P29" s="6">
        <v>0</v>
      </c>
      <c r="S29" s="6">
        <f>1/N30</f>
        <v>5.098050000000001</v>
      </c>
    </row>
    <row r="30" spans="1:16" ht="12.75">
      <c r="A30" s="10" t="s">
        <v>58</v>
      </c>
      <c r="B30" s="16">
        <f aca="true" t="shared" si="4" ref="B30:P30">B29/B$8</f>
        <v>0</v>
      </c>
      <c r="C30" s="16">
        <f t="shared" si="4"/>
        <v>0.04840349150518724</v>
      </c>
      <c r="D30" s="16">
        <f t="shared" si="4"/>
        <v>0.01061627474919051</v>
      </c>
      <c r="E30" s="16">
        <f t="shared" si="4"/>
        <v>0.04962286621675268</v>
      </c>
      <c r="F30" s="16">
        <f t="shared" si="4"/>
        <v>0.017832623000517144</v>
      </c>
      <c r="G30" s="16">
        <f t="shared" si="4"/>
        <v>0</v>
      </c>
      <c r="H30" s="16">
        <f t="shared" si="4"/>
        <v>0</v>
      </c>
      <c r="I30" s="16">
        <f t="shared" si="4"/>
        <v>0</v>
      </c>
      <c r="J30" s="16">
        <f t="shared" si="4"/>
        <v>0</v>
      </c>
      <c r="K30" s="16">
        <f t="shared" si="4"/>
        <v>0</v>
      </c>
      <c r="L30" s="16">
        <f t="shared" si="4"/>
        <v>0.021917876846581124</v>
      </c>
      <c r="M30" s="16">
        <f t="shared" si="4"/>
        <v>0</v>
      </c>
      <c r="N30" s="16">
        <f t="shared" si="4"/>
        <v>0.1961534312138955</v>
      </c>
      <c r="O30" s="16">
        <f t="shared" si="4"/>
        <v>0.9819585913055056</v>
      </c>
      <c r="P30" s="16">
        <f t="shared" si="4"/>
        <v>0</v>
      </c>
    </row>
    <row r="31" spans="1:18" ht="12.75">
      <c r="A31" s="10" t="s">
        <v>62</v>
      </c>
      <c r="B31" s="6">
        <f aca="true" t="shared" si="5" ref="B31:P31">B30*$S29</f>
        <v>0</v>
      </c>
      <c r="C31" s="6">
        <f t="shared" si="5"/>
        <v>0.24676341986801983</v>
      </c>
      <c r="D31" s="6">
        <f t="shared" si="5"/>
        <v>0.054122299485110686</v>
      </c>
      <c r="E31" s="6">
        <f t="shared" si="5"/>
        <v>0.25297985311631604</v>
      </c>
      <c r="F31" s="6">
        <f t="shared" si="5"/>
        <v>0.09091160368778643</v>
      </c>
      <c r="G31" s="6">
        <f t="shared" si="5"/>
        <v>0</v>
      </c>
      <c r="H31" s="6">
        <f t="shared" si="5"/>
        <v>0</v>
      </c>
      <c r="I31" s="6">
        <f t="shared" si="5"/>
        <v>0</v>
      </c>
      <c r="J31" s="6">
        <f t="shared" si="5"/>
        <v>0</v>
      </c>
      <c r="K31" s="6">
        <f t="shared" si="5"/>
        <v>0</v>
      </c>
      <c r="L31" s="6">
        <f t="shared" si="5"/>
        <v>0.11173843205771292</v>
      </c>
      <c r="M31" s="6">
        <f t="shared" si="5"/>
        <v>0</v>
      </c>
      <c r="N31" s="6">
        <f t="shared" si="5"/>
        <v>1</v>
      </c>
      <c r="O31" s="6">
        <f t="shared" si="5"/>
        <v>5.006073996405033</v>
      </c>
      <c r="P31" s="6">
        <f t="shared" si="5"/>
        <v>0</v>
      </c>
      <c r="Q31" s="6">
        <f>100-SUM(B29:P29)</f>
        <v>10.5</v>
      </c>
      <c r="R31" s="16">
        <f>(100*(B31*$B$8+C31*$C$8+D31*$D$8+E31*$E$8+F31*$F$8+G31*$G$8+H31*$H$8+I31*$I$8+J31*$J$8+K31*$K$8+L31*$L$8+M31*$M$8+N31*$N$8+O31*$O$8+P31*$P$8))/(100-Q31)</f>
        <v>509.805</v>
      </c>
    </row>
    <row r="32" spans="1:18" ht="12.75">
      <c r="A32" s="10"/>
      <c r="R32" s="16"/>
    </row>
    <row r="33" spans="2:8" ht="12.75">
      <c r="B33" s="10" t="s">
        <v>16</v>
      </c>
      <c r="D33" s="6" t="s">
        <v>59</v>
      </c>
      <c r="E33" s="6" t="s">
        <v>60</v>
      </c>
      <c r="G33" s="6" t="s">
        <v>42</v>
      </c>
      <c r="H33">
        <v>2011</v>
      </c>
    </row>
    <row r="34" spans="2:19" ht="15">
      <c r="B34" s="11" t="s">
        <v>4</v>
      </c>
      <c r="C34" s="11" t="s">
        <v>63</v>
      </c>
      <c r="D34" s="11" t="s">
        <v>64</v>
      </c>
      <c r="E34" s="11" t="s">
        <v>7</v>
      </c>
      <c r="F34" s="11" t="s">
        <v>8</v>
      </c>
      <c r="G34" s="11" t="s">
        <v>9</v>
      </c>
      <c r="H34" s="11" t="s">
        <v>10</v>
      </c>
      <c r="I34" s="11" t="s">
        <v>12</v>
      </c>
      <c r="J34" s="11" t="s">
        <v>11</v>
      </c>
      <c r="K34" s="18" t="s">
        <v>65</v>
      </c>
      <c r="L34" s="18" t="s">
        <v>66</v>
      </c>
      <c r="M34" s="18" t="s">
        <v>67</v>
      </c>
      <c r="N34" s="18" t="s">
        <v>68</v>
      </c>
      <c r="O34" s="19" t="s">
        <v>15</v>
      </c>
      <c r="P34" s="19" t="s">
        <v>47</v>
      </c>
      <c r="Q34" s="20" t="s">
        <v>45</v>
      </c>
      <c r="R34" s="20" t="s">
        <v>44</v>
      </c>
      <c r="S34" s="20" t="s">
        <v>54</v>
      </c>
    </row>
    <row r="35" spans="1:19" ht="12.75">
      <c r="A35" s="10" t="s">
        <v>61</v>
      </c>
      <c r="B35" s="6">
        <v>0</v>
      </c>
      <c r="C35" s="6">
        <v>15.3</v>
      </c>
      <c r="D35" s="6">
        <v>2.3</v>
      </c>
      <c r="E35" s="6">
        <v>0</v>
      </c>
      <c r="F35" s="6">
        <v>6.3</v>
      </c>
      <c r="G35" s="6">
        <v>0</v>
      </c>
      <c r="H35" s="6">
        <v>0</v>
      </c>
      <c r="I35" s="6">
        <v>0</v>
      </c>
      <c r="J35" s="6">
        <v>0</v>
      </c>
      <c r="K35" s="6">
        <v>2.6</v>
      </c>
      <c r="L35" s="6">
        <v>0</v>
      </c>
      <c r="M35" s="6">
        <v>0</v>
      </c>
      <c r="N35" s="6">
        <v>3.7</v>
      </c>
      <c r="O35" s="6">
        <v>69.8</v>
      </c>
      <c r="P35" s="6">
        <v>0</v>
      </c>
      <c r="S35" s="6">
        <v>2.6067410712313226</v>
      </c>
    </row>
    <row r="36" spans="1:16" ht="12.75">
      <c r="A36" s="10" t="s">
        <v>58</v>
      </c>
      <c r="B36" s="16">
        <f aca="true" t="shared" si="6" ref="B36:P36">B35/B$8</f>
        <v>0</v>
      </c>
      <c r="C36" s="16">
        <f t="shared" si="6"/>
        <v>0.24685780667645493</v>
      </c>
      <c r="D36" s="16">
        <f t="shared" si="6"/>
        <v>0.02441743192313817</v>
      </c>
      <c r="E36" s="16">
        <f t="shared" si="6"/>
        <v>0</v>
      </c>
      <c r="F36" s="16">
        <f t="shared" si="6"/>
        <v>0.11234552490325801</v>
      </c>
      <c r="G36" s="16">
        <f t="shared" si="6"/>
        <v>0</v>
      </c>
      <c r="H36" s="16">
        <f t="shared" si="6"/>
        <v>0</v>
      </c>
      <c r="I36" s="16">
        <f t="shared" si="6"/>
        <v>0</v>
      </c>
      <c r="J36" s="16">
        <f t="shared" si="6"/>
        <v>0</v>
      </c>
      <c r="K36" s="16">
        <f t="shared" si="6"/>
        <v>0.03734612677573651</v>
      </c>
      <c r="L36" s="16">
        <f t="shared" si="6"/>
        <v>0</v>
      </c>
      <c r="M36" s="16">
        <f t="shared" si="6"/>
        <v>0</v>
      </c>
      <c r="N36" s="16">
        <f t="shared" si="6"/>
        <v>0.03628838477457067</v>
      </c>
      <c r="O36" s="16">
        <f t="shared" si="6"/>
        <v>1.161706943612276</v>
      </c>
      <c r="P36" s="16">
        <f t="shared" si="6"/>
        <v>0</v>
      </c>
    </row>
    <row r="37" spans="1:18" ht="12.75">
      <c r="A37" s="10" t="s">
        <v>62</v>
      </c>
      <c r="B37" s="6">
        <v>0</v>
      </c>
      <c r="C37" s="6">
        <v>0.643494383417597</v>
      </c>
      <c r="D37" s="6">
        <v>0.0636499226480391</v>
      </c>
      <c r="E37" s="6">
        <v>0</v>
      </c>
      <c r="F37" s="6">
        <v>0.292855693934364</v>
      </c>
      <c r="G37" s="6">
        <v>0</v>
      </c>
      <c r="H37" s="6">
        <v>0</v>
      </c>
      <c r="I37" s="6">
        <v>0</v>
      </c>
      <c r="J37" s="6">
        <v>0</v>
      </c>
      <c r="K37" s="6">
        <v>0.0973516825177241</v>
      </c>
      <c r="L37" s="6">
        <v>0</v>
      </c>
      <c r="M37" s="6">
        <v>0</v>
      </c>
      <c r="N37" s="6">
        <v>0.0945944230005187</v>
      </c>
      <c r="O37" s="6">
        <v>3.02826920264873</v>
      </c>
      <c r="P37" s="6">
        <v>0</v>
      </c>
      <c r="Q37" s="6">
        <v>0</v>
      </c>
      <c r="R37" s="16">
        <f>(100*(B37*$B$8+C37*$C$8+D37*$D$8+E37*$E$8+F37*$F$8+G37*$G$8+H37*$H$8+I37*$I$8+J37*$J$8+K37*$K$8+L37*$L$8+M37*$M$8+N37*$N$8+O37*$O$8+P37*$P$8))/(100-Q37)</f>
        <v>260.6741071231322</v>
      </c>
    </row>
    <row r="39" spans="2:8" ht="12.75">
      <c r="B39" s="10" t="s">
        <v>17</v>
      </c>
      <c r="D39" s="6" t="s">
        <v>59</v>
      </c>
      <c r="E39" s="6" t="s">
        <v>60</v>
      </c>
      <c r="G39" s="6" t="s">
        <v>42</v>
      </c>
      <c r="H39">
        <v>2011</v>
      </c>
    </row>
    <row r="40" spans="2:19" ht="15">
      <c r="B40" s="11" t="s">
        <v>4</v>
      </c>
      <c r="C40" s="11" t="s">
        <v>63</v>
      </c>
      <c r="D40" s="11" t="s">
        <v>64</v>
      </c>
      <c r="E40" s="11" t="s">
        <v>7</v>
      </c>
      <c r="F40" s="11" t="s">
        <v>8</v>
      </c>
      <c r="G40" s="11" t="s">
        <v>9</v>
      </c>
      <c r="H40" s="11" t="s">
        <v>10</v>
      </c>
      <c r="I40" s="11" t="s">
        <v>12</v>
      </c>
      <c r="J40" s="11" t="s">
        <v>11</v>
      </c>
      <c r="K40" s="18" t="s">
        <v>65</v>
      </c>
      <c r="L40" s="18" t="s">
        <v>66</v>
      </c>
      <c r="M40" s="18" t="s">
        <v>67</v>
      </c>
      <c r="N40" s="18" t="s">
        <v>68</v>
      </c>
      <c r="O40" s="19" t="s">
        <v>15</v>
      </c>
      <c r="P40" s="19" t="s">
        <v>47</v>
      </c>
      <c r="Q40" s="20" t="s">
        <v>45</v>
      </c>
      <c r="R40" s="20" t="s">
        <v>44</v>
      </c>
      <c r="S40" s="20" t="s">
        <v>54</v>
      </c>
    </row>
    <row r="41" spans="1:19" ht="12.75">
      <c r="A41" s="10" t="s">
        <v>61</v>
      </c>
      <c r="B41" s="6">
        <v>0</v>
      </c>
      <c r="C41" s="6">
        <v>6.4</v>
      </c>
      <c r="D41" s="6">
        <v>0.7</v>
      </c>
      <c r="E41" s="6">
        <v>0</v>
      </c>
      <c r="F41" s="6">
        <v>14.2</v>
      </c>
      <c r="G41" s="6">
        <v>0</v>
      </c>
      <c r="H41" s="6">
        <v>0</v>
      </c>
      <c r="I41" s="6">
        <v>0</v>
      </c>
      <c r="J41" s="6">
        <v>0</v>
      </c>
      <c r="K41" s="6">
        <v>13.7</v>
      </c>
      <c r="L41" s="6">
        <v>0</v>
      </c>
      <c r="M41" s="6">
        <v>0</v>
      </c>
      <c r="N41" s="6">
        <v>10</v>
      </c>
      <c r="O41" s="6">
        <v>55.9</v>
      </c>
      <c r="P41" s="6">
        <v>0</v>
      </c>
      <c r="S41" s="6">
        <v>2.7478912483993</v>
      </c>
    </row>
    <row r="42" spans="1:16" ht="12.75">
      <c r="A42" s="10" t="s">
        <v>58</v>
      </c>
      <c r="B42" s="16">
        <f aca="true" t="shared" si="7" ref="B42:P42">B41/B$8</f>
        <v>0</v>
      </c>
      <c r="C42" s="16">
        <f t="shared" si="7"/>
        <v>0.10326078187773279</v>
      </c>
      <c r="D42" s="16">
        <f t="shared" si="7"/>
        <v>0.007431392324433356</v>
      </c>
      <c r="E42" s="16">
        <f t="shared" si="7"/>
        <v>0</v>
      </c>
      <c r="F42" s="16">
        <f t="shared" si="7"/>
        <v>0.2532232466073434</v>
      </c>
      <c r="G42" s="16">
        <f t="shared" si="7"/>
        <v>0</v>
      </c>
      <c r="H42" s="16">
        <f t="shared" si="7"/>
        <v>0</v>
      </c>
      <c r="I42" s="16">
        <f t="shared" si="7"/>
        <v>0</v>
      </c>
      <c r="J42" s="16">
        <f t="shared" si="7"/>
        <v>0</v>
      </c>
      <c r="K42" s="16">
        <f t="shared" si="7"/>
        <v>0.1967853603183039</v>
      </c>
      <c r="L42" s="16">
        <f t="shared" si="7"/>
        <v>0</v>
      </c>
      <c r="M42" s="16">
        <f t="shared" si="7"/>
        <v>0</v>
      </c>
      <c r="N42" s="16">
        <f t="shared" si="7"/>
        <v>0.09807671560694775</v>
      </c>
      <c r="O42" s="16">
        <f t="shared" si="7"/>
        <v>0.9303641568470806</v>
      </c>
      <c r="P42" s="16">
        <f t="shared" si="7"/>
        <v>0</v>
      </c>
    </row>
    <row r="43" spans="1:18" ht="12.75">
      <c r="A43" s="10" t="s">
        <v>62</v>
      </c>
      <c r="B43" s="6">
        <v>0</v>
      </c>
      <c r="C43" s="6">
        <v>0.283749398824691</v>
      </c>
      <c r="D43" s="6">
        <v>0.0204206579317322</v>
      </c>
      <c r="E43" s="6">
        <v>0</v>
      </c>
      <c r="F43" s="6">
        <v>0.695829943243577</v>
      </c>
      <c r="G43" s="6">
        <v>0</v>
      </c>
      <c r="H43" s="6">
        <v>0</v>
      </c>
      <c r="I43" s="6">
        <v>0</v>
      </c>
      <c r="J43" s="6">
        <v>0</v>
      </c>
      <c r="K43" s="6">
        <v>0.54074476943177</v>
      </c>
      <c r="L43" s="6">
        <v>0</v>
      </c>
      <c r="M43" s="6">
        <v>0</v>
      </c>
      <c r="N43" s="6">
        <v>0.269504148488079</v>
      </c>
      <c r="O43" s="6">
        <v>2.556539524424487</v>
      </c>
      <c r="P43" s="6">
        <v>0</v>
      </c>
      <c r="Q43" s="6">
        <v>-0.900000000000006</v>
      </c>
      <c r="R43" s="16">
        <f>(100*(B43*$B$8+C43*$C$8+D43*$D$8+E43*$E$8+F43*$F$8+G43*$G$8+H43*$H$8+I43*$I$8+J43*$J$8+K43*$K$8+L43*$L$8+M43*$M$8+N43*$N$8+O43*$O$8+P43*$P$8))/(100-Q43)</f>
        <v>274.78912483993</v>
      </c>
    </row>
    <row r="45" spans="2:8" ht="12.75">
      <c r="B45" s="10" t="s">
        <v>18</v>
      </c>
      <c r="D45" s="6" t="s">
        <v>59</v>
      </c>
      <c r="E45" s="6" t="s">
        <v>60</v>
      </c>
      <c r="G45" s="6" t="s">
        <v>42</v>
      </c>
      <c r="H45">
        <v>2011</v>
      </c>
    </row>
    <row r="46" spans="2:19" ht="15">
      <c r="B46" s="11" t="s">
        <v>4</v>
      </c>
      <c r="C46" s="11" t="s">
        <v>63</v>
      </c>
      <c r="D46" s="11" t="s">
        <v>64</v>
      </c>
      <c r="E46" s="11" t="s">
        <v>7</v>
      </c>
      <c r="F46" s="11" t="s">
        <v>8</v>
      </c>
      <c r="G46" s="11" t="s">
        <v>9</v>
      </c>
      <c r="H46" s="11" t="s">
        <v>10</v>
      </c>
      <c r="I46" s="11" t="s">
        <v>12</v>
      </c>
      <c r="J46" s="11" t="s">
        <v>11</v>
      </c>
      <c r="K46" s="18" t="s">
        <v>65</v>
      </c>
      <c r="L46" s="18" t="s">
        <v>66</v>
      </c>
      <c r="M46" s="18" t="s">
        <v>67</v>
      </c>
      <c r="N46" s="18" t="s">
        <v>68</v>
      </c>
      <c r="O46" s="19" t="s">
        <v>15</v>
      </c>
      <c r="P46" s="19" t="s">
        <v>47</v>
      </c>
      <c r="Q46" s="20" t="s">
        <v>45</v>
      </c>
      <c r="R46" s="20" t="s">
        <v>44</v>
      </c>
      <c r="S46" s="20" t="s">
        <v>54</v>
      </c>
    </row>
    <row r="47" spans="1:19" ht="12.75">
      <c r="A47" s="10" t="s">
        <v>61</v>
      </c>
      <c r="B47" s="6">
        <v>0</v>
      </c>
      <c r="C47" s="6">
        <v>10.1</v>
      </c>
      <c r="D47" s="6">
        <v>0</v>
      </c>
      <c r="E47" s="6">
        <v>0</v>
      </c>
      <c r="F47" s="6">
        <v>19.5</v>
      </c>
      <c r="G47" s="6">
        <v>0</v>
      </c>
      <c r="H47" s="6">
        <v>0</v>
      </c>
      <c r="I47" s="6">
        <v>0</v>
      </c>
      <c r="J47" s="6">
        <v>0</v>
      </c>
      <c r="K47" s="6">
        <v>22.8</v>
      </c>
      <c r="L47" s="6">
        <v>0</v>
      </c>
      <c r="M47" s="6">
        <v>0</v>
      </c>
      <c r="N47" s="6">
        <v>2</v>
      </c>
      <c r="O47" s="6">
        <v>45.6</v>
      </c>
      <c r="P47" s="6">
        <v>0</v>
      </c>
      <c r="S47" s="6">
        <v>1.9581175499369514</v>
      </c>
    </row>
    <row r="48" spans="1:16" ht="12.75">
      <c r="A48" s="10" t="s">
        <v>58</v>
      </c>
      <c r="B48" s="16">
        <f aca="true" t="shared" si="8" ref="B48:P48">B47/B$8</f>
        <v>0</v>
      </c>
      <c r="C48" s="16">
        <f t="shared" si="8"/>
        <v>0.16295842140079703</v>
      </c>
      <c r="D48" s="16">
        <f t="shared" si="8"/>
        <v>0</v>
      </c>
      <c r="E48" s="16">
        <f t="shared" si="8"/>
        <v>0</v>
      </c>
      <c r="F48" s="16">
        <f t="shared" si="8"/>
        <v>0.34773614851008433</v>
      </c>
      <c r="G48" s="16">
        <f t="shared" si="8"/>
        <v>0</v>
      </c>
      <c r="H48" s="16">
        <f t="shared" si="8"/>
        <v>0</v>
      </c>
      <c r="I48" s="16">
        <f t="shared" si="8"/>
        <v>0</v>
      </c>
      <c r="J48" s="16">
        <f t="shared" si="8"/>
        <v>0</v>
      </c>
      <c r="K48" s="16">
        <f t="shared" si="8"/>
        <v>0.3274968040333817</v>
      </c>
      <c r="L48" s="16">
        <f t="shared" si="8"/>
        <v>0</v>
      </c>
      <c r="M48" s="16">
        <f t="shared" si="8"/>
        <v>0</v>
      </c>
      <c r="N48" s="16">
        <f t="shared" si="8"/>
        <v>0.01961534312138955</v>
      </c>
      <c r="O48" s="16">
        <f t="shared" si="8"/>
        <v>0.7589374875174755</v>
      </c>
      <c r="P48" s="16">
        <f t="shared" si="8"/>
        <v>0</v>
      </c>
    </row>
    <row r="49" spans="1:18" ht="12.75">
      <c r="A49" s="10" t="s">
        <v>62</v>
      </c>
      <c r="B49" s="6">
        <v>0</v>
      </c>
      <c r="C49" s="6">
        <v>0.319091744854922</v>
      </c>
      <c r="D49" s="6">
        <v>0</v>
      </c>
      <c r="E49" s="6">
        <v>0</v>
      </c>
      <c r="F49" s="6">
        <v>0.680908255145078</v>
      </c>
      <c r="G49" s="6">
        <v>0</v>
      </c>
      <c r="H49" s="6">
        <v>0</v>
      </c>
      <c r="I49" s="6">
        <v>0</v>
      </c>
      <c r="J49" s="6">
        <v>0</v>
      </c>
      <c r="K49" s="6">
        <v>0.641277239526027</v>
      </c>
      <c r="L49" s="6">
        <v>0</v>
      </c>
      <c r="M49" s="6">
        <v>0</v>
      </c>
      <c r="N49" s="6">
        <v>0.0384091476140279</v>
      </c>
      <c r="O49" s="6">
        <v>1.4860888136130253</v>
      </c>
      <c r="P49" s="6">
        <v>0</v>
      </c>
      <c r="Q49" s="6">
        <v>0</v>
      </c>
      <c r="R49" s="16">
        <f>(100*(B49*$B$8+C49*$C$8+D49*$D$8+E49*$E$8+F49*$F$8+G49*$G$8+H49*$H$8+I49*$I$8+J49*$J$8+K49*$K$8+L49*$L$8+M49*$M$8+N49*$N$8+O49*$O$8+P49*$P$8))/(100-Q49)</f>
        <v>195.8117549936952</v>
      </c>
    </row>
    <row r="51" spans="2:8" ht="12.75">
      <c r="B51" s="10" t="s">
        <v>69</v>
      </c>
      <c r="D51" s="6" t="s">
        <v>59</v>
      </c>
      <c r="E51" s="6" t="s">
        <v>60</v>
      </c>
      <c r="G51" s="6" t="s">
        <v>42</v>
      </c>
      <c r="H51">
        <v>2011</v>
      </c>
    </row>
    <row r="52" spans="2:19" ht="15">
      <c r="B52" s="11" t="s">
        <v>4</v>
      </c>
      <c r="C52" s="11" t="s">
        <v>63</v>
      </c>
      <c r="D52" s="11" t="s">
        <v>64</v>
      </c>
      <c r="E52" s="11" t="s">
        <v>7</v>
      </c>
      <c r="F52" s="11" t="s">
        <v>8</v>
      </c>
      <c r="G52" s="11" t="s">
        <v>9</v>
      </c>
      <c r="H52" s="11" t="s">
        <v>10</v>
      </c>
      <c r="I52" s="11" t="s">
        <v>12</v>
      </c>
      <c r="J52" s="11" t="s">
        <v>11</v>
      </c>
      <c r="K52" s="18" t="s">
        <v>65</v>
      </c>
      <c r="L52" s="18" t="s">
        <v>66</v>
      </c>
      <c r="M52" s="18" t="s">
        <v>67</v>
      </c>
      <c r="N52" s="18" t="s">
        <v>68</v>
      </c>
      <c r="O52" s="19" t="s">
        <v>15</v>
      </c>
      <c r="P52" s="19" t="s">
        <v>47</v>
      </c>
      <c r="Q52" s="20" t="s">
        <v>45</v>
      </c>
      <c r="R52" s="20" t="s">
        <v>44</v>
      </c>
      <c r="S52" s="20" t="s">
        <v>54</v>
      </c>
    </row>
    <row r="53" spans="1:19" ht="12.75">
      <c r="A53" s="10" t="s">
        <v>61</v>
      </c>
      <c r="B53" s="6">
        <v>0</v>
      </c>
      <c r="C53" s="6">
        <v>5.69</v>
      </c>
      <c r="D53" s="6">
        <v>0</v>
      </c>
      <c r="E53" s="6">
        <v>0</v>
      </c>
      <c r="F53" s="6">
        <v>11.36</v>
      </c>
      <c r="G53" s="6">
        <v>0</v>
      </c>
      <c r="H53" s="6">
        <v>0</v>
      </c>
      <c r="I53" s="6">
        <v>0</v>
      </c>
      <c r="J53" s="6">
        <v>0</v>
      </c>
      <c r="K53" s="6">
        <v>22.62</v>
      </c>
      <c r="L53" s="6">
        <v>0</v>
      </c>
      <c r="M53" s="6">
        <v>0</v>
      </c>
      <c r="N53" s="6">
        <v>11.98</v>
      </c>
      <c r="O53" s="6">
        <v>48.4</v>
      </c>
      <c r="P53" s="6">
        <v>0</v>
      </c>
      <c r="S53" s="6">
        <v>3.3969250593042872</v>
      </c>
    </row>
    <row r="54" spans="1:16" ht="12.75">
      <c r="A54" s="10" t="s">
        <v>58</v>
      </c>
      <c r="B54" s="16">
        <f aca="true" t="shared" si="9" ref="B54:P54">B53/B$8</f>
        <v>0</v>
      </c>
      <c r="C54" s="16">
        <f t="shared" si="9"/>
        <v>0.09180528888817181</v>
      </c>
      <c r="D54" s="16">
        <f t="shared" si="9"/>
        <v>0</v>
      </c>
      <c r="E54" s="16">
        <f t="shared" si="9"/>
        <v>0</v>
      </c>
      <c r="F54" s="16">
        <f t="shared" si="9"/>
        <v>0.20257859728587474</v>
      </c>
      <c r="G54" s="16">
        <f t="shared" si="9"/>
        <v>0</v>
      </c>
      <c r="H54" s="16">
        <f t="shared" si="9"/>
        <v>0</v>
      </c>
      <c r="I54" s="16">
        <f t="shared" si="9"/>
        <v>0</v>
      </c>
      <c r="J54" s="16">
        <f t="shared" si="9"/>
        <v>0</v>
      </c>
      <c r="K54" s="16">
        <f t="shared" si="9"/>
        <v>0.32491130294890763</v>
      </c>
      <c r="L54" s="16">
        <f t="shared" si="9"/>
        <v>0</v>
      </c>
      <c r="M54" s="16">
        <f t="shared" si="9"/>
        <v>0</v>
      </c>
      <c r="N54" s="16">
        <f t="shared" si="9"/>
        <v>0.11749590529712342</v>
      </c>
      <c r="O54" s="16">
        <f t="shared" si="9"/>
        <v>0.8055389121896012</v>
      </c>
      <c r="P54" s="16">
        <f t="shared" si="9"/>
        <v>0</v>
      </c>
    </row>
    <row r="55" spans="1:18" ht="12.75">
      <c r="A55" s="10" t="s">
        <v>62</v>
      </c>
      <c r="B55" s="6">
        <v>0</v>
      </c>
      <c r="C55" s="6">
        <v>0.3118556864009</v>
      </c>
      <c r="D55" s="6">
        <v>0</v>
      </c>
      <c r="E55" s="6">
        <v>0</v>
      </c>
      <c r="F55" s="6">
        <v>0.6881443135991</v>
      </c>
      <c r="G55" s="6">
        <v>0</v>
      </c>
      <c r="H55" s="6">
        <v>0</v>
      </c>
      <c r="I55" s="6">
        <v>0</v>
      </c>
      <c r="J55" s="6">
        <v>0</v>
      </c>
      <c r="K55" s="6">
        <v>1.1036993470383516</v>
      </c>
      <c r="L55" s="6">
        <v>0</v>
      </c>
      <c r="M55" s="6">
        <v>0</v>
      </c>
      <c r="N55" s="6">
        <v>0.399124785069442</v>
      </c>
      <c r="O55" s="6">
        <v>2.736355317061573</v>
      </c>
      <c r="P55" s="6">
        <v>0</v>
      </c>
      <c r="Q55" s="6">
        <v>-0.0500000000000114</v>
      </c>
      <c r="R55" s="16">
        <f>(100*(B55*$B$8+C55*$C$8+D55*$D$8+E55*$E$8+F55*$F$8+G55*$G$8+H55*$H$8+I55*$I$8+J55*$J$8+K55*$K$8+L55*$L$8+M55*$M$8+N55*$N$8+O55*$O$8+P55*$P$8))/(100-Q55)</f>
        <v>339.69250593042875</v>
      </c>
    </row>
    <row r="57" spans="2:8" ht="12.75">
      <c r="B57" s="10" t="s">
        <v>20</v>
      </c>
      <c r="D57" s="6" t="s">
        <v>59</v>
      </c>
      <c r="E57" s="6" t="s">
        <v>60</v>
      </c>
      <c r="G57" s="6" t="s">
        <v>42</v>
      </c>
      <c r="H57">
        <v>2011</v>
      </c>
    </row>
    <row r="58" spans="2:19" ht="15">
      <c r="B58" s="11" t="s">
        <v>4</v>
      </c>
      <c r="C58" s="11" t="s">
        <v>63</v>
      </c>
      <c r="D58" s="11" t="s">
        <v>64</v>
      </c>
      <c r="E58" s="11" t="s">
        <v>7</v>
      </c>
      <c r="F58" s="11" t="s">
        <v>8</v>
      </c>
      <c r="G58" s="11" t="s">
        <v>9</v>
      </c>
      <c r="H58" s="11" t="s">
        <v>10</v>
      </c>
      <c r="I58" s="11" t="s">
        <v>12</v>
      </c>
      <c r="J58" s="11" t="s">
        <v>11</v>
      </c>
      <c r="K58" s="18" t="s">
        <v>65</v>
      </c>
      <c r="L58" s="18" t="s">
        <v>66</v>
      </c>
      <c r="M58" s="18" t="s">
        <v>67</v>
      </c>
      <c r="N58" s="18" t="s">
        <v>68</v>
      </c>
      <c r="O58" s="19" t="s">
        <v>15</v>
      </c>
      <c r="P58" s="19" t="s">
        <v>47</v>
      </c>
      <c r="Q58" s="20" t="s">
        <v>45</v>
      </c>
      <c r="R58" s="20" t="s">
        <v>44</v>
      </c>
      <c r="S58" s="20" t="s">
        <v>54</v>
      </c>
    </row>
    <row r="59" spans="1:19" ht="12.75">
      <c r="A59" s="10" t="s">
        <v>61</v>
      </c>
      <c r="B59" s="6">
        <v>0</v>
      </c>
      <c r="C59" s="6">
        <v>15.5</v>
      </c>
      <c r="D59" s="6">
        <v>0</v>
      </c>
      <c r="E59" s="6">
        <v>0</v>
      </c>
      <c r="F59" s="6">
        <v>6.8</v>
      </c>
      <c r="G59" s="6">
        <v>0</v>
      </c>
      <c r="H59" s="6">
        <v>0</v>
      </c>
      <c r="I59" s="6">
        <v>0</v>
      </c>
      <c r="J59" s="6">
        <v>0</v>
      </c>
      <c r="K59" s="6">
        <v>21.8</v>
      </c>
      <c r="L59" s="6">
        <v>0</v>
      </c>
      <c r="M59" s="6">
        <v>0</v>
      </c>
      <c r="N59" s="6">
        <v>0</v>
      </c>
      <c r="O59" s="6">
        <v>56.9</v>
      </c>
      <c r="P59" s="6">
        <v>0</v>
      </c>
      <c r="S59" s="6">
        <v>2.692902411938412</v>
      </c>
    </row>
    <row r="60" spans="1:16" ht="12.75">
      <c r="A60" s="10" t="s">
        <v>58</v>
      </c>
      <c r="B60" s="16">
        <f aca="true" t="shared" si="10" ref="B60:P60">B59/B$8</f>
        <v>0</v>
      </c>
      <c r="C60" s="16">
        <f t="shared" si="10"/>
        <v>0.25008470611013406</v>
      </c>
      <c r="D60" s="16">
        <f t="shared" si="10"/>
        <v>0</v>
      </c>
      <c r="E60" s="16">
        <f t="shared" si="10"/>
        <v>0</v>
      </c>
      <c r="F60" s="16">
        <f t="shared" si="10"/>
        <v>0.12126183640351658</v>
      </c>
      <c r="G60" s="16">
        <f t="shared" si="10"/>
        <v>0</v>
      </c>
      <c r="H60" s="16">
        <f t="shared" si="10"/>
        <v>0</v>
      </c>
      <c r="I60" s="16">
        <f t="shared" si="10"/>
        <v>0</v>
      </c>
      <c r="J60" s="16">
        <f t="shared" si="10"/>
        <v>0</v>
      </c>
      <c r="K60" s="16">
        <f t="shared" si="10"/>
        <v>0.31313290911963687</v>
      </c>
      <c r="L60" s="16">
        <f t="shared" si="10"/>
        <v>0</v>
      </c>
      <c r="M60" s="16">
        <f t="shared" si="10"/>
        <v>0</v>
      </c>
      <c r="N60" s="16">
        <f t="shared" si="10"/>
        <v>0</v>
      </c>
      <c r="O60" s="16">
        <f t="shared" si="10"/>
        <v>0.9470075228014113</v>
      </c>
      <c r="P60" s="16">
        <f t="shared" si="10"/>
        <v>0</v>
      </c>
    </row>
    <row r="61" spans="1:18" ht="12.75">
      <c r="A61" s="10" t="s">
        <v>62</v>
      </c>
      <c r="B61" s="6">
        <v>0</v>
      </c>
      <c r="C61" s="6">
        <v>0.673453708272889</v>
      </c>
      <c r="D61" s="6">
        <v>0</v>
      </c>
      <c r="E61" s="6">
        <v>0</v>
      </c>
      <c r="F61" s="6">
        <v>0.326546291727111</v>
      </c>
      <c r="G61" s="6">
        <v>0</v>
      </c>
      <c r="H61" s="6">
        <v>0</v>
      </c>
      <c r="I61" s="6">
        <v>0</v>
      </c>
      <c r="J61" s="6">
        <v>0</v>
      </c>
      <c r="K61" s="6">
        <v>0.843236366225562</v>
      </c>
      <c r="L61" s="6">
        <v>0</v>
      </c>
      <c r="M61" s="6">
        <v>0</v>
      </c>
      <c r="N61" s="6">
        <v>0</v>
      </c>
      <c r="O61" s="6">
        <v>2.5501988422757425</v>
      </c>
      <c r="P61" s="6">
        <v>0</v>
      </c>
      <c r="Q61" s="6">
        <v>-1</v>
      </c>
      <c r="R61" s="16">
        <f>(100*(B61*$B$8+C61*$C$8+D61*$D$8+E61*$E$8+F61*$F$8+G61*$G$8+H61*$H$8+I61*$I$8+J61*$J$8+K61*$K$8+L61*$L$8+M61*$M$8+N61*$N$8+O61*$O$8+P61*$P$8))/(100-Q61)</f>
        <v>269.2902411938413</v>
      </c>
    </row>
    <row r="62" spans="1:18" ht="12.75">
      <c r="A62" s="10"/>
      <c r="R62" s="16"/>
    </row>
    <row r="63" spans="2:8" ht="12.75">
      <c r="B63" s="10" t="s">
        <v>56</v>
      </c>
      <c r="D63" s="6" t="s">
        <v>59</v>
      </c>
      <c r="E63" s="6" t="s">
        <v>60</v>
      </c>
      <c r="G63" s="6" t="s">
        <v>42</v>
      </c>
      <c r="H63" s="17">
        <v>2011</v>
      </c>
    </row>
    <row r="64" spans="2:19" ht="15">
      <c r="B64" s="11" t="s">
        <v>4</v>
      </c>
      <c r="C64" s="12" t="s">
        <v>5</v>
      </c>
      <c r="D64" s="12" t="s">
        <v>6</v>
      </c>
      <c r="E64" s="12" t="s">
        <v>7</v>
      </c>
      <c r="F64" s="12" t="s">
        <v>8</v>
      </c>
      <c r="G64" s="12" t="s">
        <v>9</v>
      </c>
      <c r="H64" s="11" t="s">
        <v>10</v>
      </c>
      <c r="I64" s="11" t="s">
        <v>12</v>
      </c>
      <c r="J64" s="11" t="s">
        <v>11</v>
      </c>
      <c r="K64" s="13" t="s">
        <v>13</v>
      </c>
      <c r="L64" s="13" t="s">
        <v>48</v>
      </c>
      <c r="M64" s="13" t="s">
        <v>49</v>
      </c>
      <c r="N64" s="13" t="s">
        <v>14</v>
      </c>
      <c r="O64" s="14" t="s">
        <v>15</v>
      </c>
      <c r="P64" s="14" t="s">
        <v>47</v>
      </c>
      <c r="Q64" s="15" t="s">
        <v>45</v>
      </c>
      <c r="R64" s="15" t="s">
        <v>44</v>
      </c>
      <c r="S64" s="15" t="s">
        <v>54</v>
      </c>
    </row>
    <row r="65" spans="1:19" ht="12.75">
      <c r="A65" s="10" t="s">
        <v>61</v>
      </c>
      <c r="B65" s="6">
        <v>0</v>
      </c>
      <c r="C65" s="6">
        <v>3</v>
      </c>
      <c r="D65" s="6">
        <v>10</v>
      </c>
      <c r="E65" s="6">
        <v>0</v>
      </c>
      <c r="F65" s="6">
        <v>0.3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0.15</v>
      </c>
      <c r="M65" s="6">
        <v>0</v>
      </c>
      <c r="N65" s="6">
        <v>17</v>
      </c>
      <c r="O65" s="6">
        <v>66.5</v>
      </c>
      <c r="P65" s="6">
        <v>0</v>
      </c>
      <c r="S65" s="6">
        <f>1/SUM(B66:J66)</f>
        <v>6.2532819608870245</v>
      </c>
    </row>
    <row r="66" spans="1:16" ht="12.75">
      <c r="A66" s="10" t="s">
        <v>58</v>
      </c>
      <c r="B66" s="16">
        <f>B65/B$8</f>
        <v>0</v>
      </c>
      <c r="C66" s="16">
        <f aca="true" t="shared" si="11" ref="C66:P66">C65/C$8</f>
        <v>0.04840349150518724</v>
      </c>
      <c r="D66" s="16">
        <f t="shared" si="11"/>
        <v>0.1061627474919051</v>
      </c>
      <c r="E66" s="16">
        <f t="shared" si="11"/>
        <v>0</v>
      </c>
      <c r="F66" s="16">
        <f t="shared" si="11"/>
        <v>0.005349786900155143</v>
      </c>
      <c r="G66" s="16">
        <f t="shared" si="11"/>
        <v>0</v>
      </c>
      <c r="H66" s="16">
        <f t="shared" si="11"/>
        <v>0</v>
      </c>
      <c r="I66" s="16">
        <f t="shared" si="11"/>
        <v>0</v>
      </c>
      <c r="J66" s="16">
        <f t="shared" si="11"/>
        <v>0</v>
      </c>
      <c r="K66" s="16">
        <f t="shared" si="11"/>
        <v>0</v>
      </c>
      <c r="L66" s="16">
        <f t="shared" si="11"/>
        <v>0.000939337579139191</v>
      </c>
      <c r="M66" s="16">
        <f t="shared" si="11"/>
        <v>0</v>
      </c>
      <c r="N66" s="16">
        <f t="shared" si="11"/>
        <v>0.1667304165318112</v>
      </c>
      <c r="O66" s="16">
        <f t="shared" si="11"/>
        <v>1.1067838359629851</v>
      </c>
      <c r="P66" s="16">
        <f t="shared" si="11"/>
        <v>0</v>
      </c>
    </row>
    <row r="67" spans="1:18" ht="12.75">
      <c r="A67" s="10" t="s">
        <v>62</v>
      </c>
      <c r="B67" s="6">
        <f aca="true" t="shared" si="12" ref="B67:P67">B66*$S65</f>
        <v>0</v>
      </c>
      <c r="C67" s="6">
        <f t="shared" si="12"/>
        <v>0.30268068027333567</v>
      </c>
      <c r="D67" s="6">
        <f t="shared" si="12"/>
        <v>0.6638655938093344</v>
      </c>
      <c r="E67" s="6">
        <f t="shared" si="12"/>
        <v>0</v>
      </c>
      <c r="F67" s="6">
        <f t="shared" si="12"/>
        <v>0.03345372591732987</v>
      </c>
      <c r="G67" s="6">
        <f t="shared" si="12"/>
        <v>0</v>
      </c>
      <c r="H67" s="6">
        <f t="shared" si="12"/>
        <v>0</v>
      </c>
      <c r="I67" s="6">
        <f t="shared" si="12"/>
        <v>0</v>
      </c>
      <c r="J67" s="6">
        <f t="shared" si="12"/>
        <v>0</v>
      </c>
      <c r="K67" s="6">
        <f t="shared" si="12"/>
        <v>0</v>
      </c>
      <c r="L67" s="6">
        <f t="shared" si="12"/>
        <v>0.005873942738814391</v>
      </c>
      <c r="M67" s="6">
        <f t="shared" si="12"/>
        <v>0</v>
      </c>
      <c r="N67" s="6">
        <f t="shared" si="12"/>
        <v>1.0426123060295547</v>
      </c>
      <c r="O67" s="6">
        <f t="shared" si="12"/>
        <v>6.9210313960286785</v>
      </c>
      <c r="P67" s="6">
        <f t="shared" si="12"/>
        <v>0</v>
      </c>
      <c r="Q67" s="6">
        <f>100-SUM(B65:P65)</f>
        <v>3.049999999999997</v>
      </c>
      <c r="R67" s="16">
        <f>(100*(B67*$B$8+C67*$C$8+D67*$D$8+E67*$E$8+F67*$F$8+G67*$G$8+H67*$H$8+I67*$I$8+J67*$J$8+K67*$K$8+L67*$L$8+M67*$M$8+N67*$N$8+O67*$O$8+P67*$P$8))/(100-Q67)</f>
        <v>625.3281960887024</v>
      </c>
    </row>
    <row r="69" spans="2:8" ht="12.75">
      <c r="B69" s="10" t="s">
        <v>57</v>
      </c>
      <c r="D69" s="6" t="s">
        <v>59</v>
      </c>
      <c r="E69" s="6" t="s">
        <v>60</v>
      </c>
      <c r="G69" s="6" t="s">
        <v>42</v>
      </c>
      <c r="H69" s="17">
        <v>2011</v>
      </c>
    </row>
    <row r="70" spans="2:19" ht="15">
      <c r="B70" s="11" t="s">
        <v>4</v>
      </c>
      <c r="C70" s="12" t="s">
        <v>5</v>
      </c>
      <c r="D70" s="12" t="s">
        <v>6</v>
      </c>
      <c r="E70" s="12" t="s">
        <v>7</v>
      </c>
      <c r="F70" s="12" t="s">
        <v>8</v>
      </c>
      <c r="G70" s="12" t="s">
        <v>9</v>
      </c>
      <c r="H70" s="11" t="s">
        <v>10</v>
      </c>
      <c r="I70" s="11" t="s">
        <v>12</v>
      </c>
      <c r="J70" s="11" t="s">
        <v>11</v>
      </c>
      <c r="K70" s="13" t="s">
        <v>13</v>
      </c>
      <c r="L70" s="13" t="s">
        <v>48</v>
      </c>
      <c r="M70" s="13" t="s">
        <v>49</v>
      </c>
      <c r="N70" s="13" t="s">
        <v>14</v>
      </c>
      <c r="O70" s="14" t="s">
        <v>15</v>
      </c>
      <c r="P70" s="14" t="s">
        <v>47</v>
      </c>
      <c r="Q70" s="15" t="s">
        <v>45</v>
      </c>
      <c r="R70" s="15" t="s">
        <v>44</v>
      </c>
      <c r="S70" s="15" t="s">
        <v>54</v>
      </c>
    </row>
    <row r="71" spans="1:19" ht="12.75">
      <c r="A71" s="10" t="s">
        <v>61</v>
      </c>
      <c r="B71" s="6">
        <v>0</v>
      </c>
      <c r="C71" s="6">
        <v>6.99</v>
      </c>
      <c r="D71" s="6">
        <v>4</v>
      </c>
      <c r="E71" s="6">
        <v>0</v>
      </c>
      <c r="F71" s="6">
        <v>0.45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0.07</v>
      </c>
      <c r="M71" s="6">
        <v>0</v>
      </c>
      <c r="N71" s="6">
        <v>18.76</v>
      </c>
      <c r="O71" s="6">
        <v>68.37</v>
      </c>
      <c r="P71" s="6">
        <v>0</v>
      </c>
      <c r="S71" s="6">
        <f>1/SUM(B72:J72)</f>
        <v>6.124827116686969</v>
      </c>
    </row>
    <row r="72" spans="1:16" ht="12.75">
      <c r="A72" s="10" t="s">
        <v>58</v>
      </c>
      <c r="B72" s="16">
        <f aca="true" t="shared" si="13" ref="B72:P72">B71/B$8</f>
        <v>0</v>
      </c>
      <c r="C72" s="16">
        <f t="shared" si="13"/>
        <v>0.11278013520708628</v>
      </c>
      <c r="D72" s="16">
        <f t="shared" si="13"/>
        <v>0.04246509899676204</v>
      </c>
      <c r="E72" s="16">
        <f t="shared" si="13"/>
        <v>0</v>
      </c>
      <c r="F72" s="16">
        <f t="shared" si="13"/>
        <v>0.008024680350232715</v>
      </c>
      <c r="G72" s="16">
        <f t="shared" si="13"/>
        <v>0</v>
      </c>
      <c r="H72" s="16">
        <f t="shared" si="13"/>
        <v>0</v>
      </c>
      <c r="I72" s="16">
        <f t="shared" si="13"/>
        <v>0</v>
      </c>
      <c r="J72" s="16">
        <f t="shared" si="13"/>
        <v>0</v>
      </c>
      <c r="K72" s="16">
        <f t="shared" si="13"/>
        <v>0</v>
      </c>
      <c r="L72" s="16">
        <f t="shared" si="13"/>
        <v>0.0004383575369316225</v>
      </c>
      <c r="M72" s="16">
        <f t="shared" si="13"/>
        <v>0</v>
      </c>
      <c r="N72" s="16">
        <f t="shared" si="13"/>
        <v>0.183991918478634</v>
      </c>
      <c r="O72" s="16">
        <f t="shared" si="13"/>
        <v>1.1379069302975835</v>
      </c>
      <c r="P72" s="16">
        <f t="shared" si="13"/>
        <v>0</v>
      </c>
    </row>
    <row r="73" spans="1:18" ht="12.75">
      <c r="A73" s="10" t="s">
        <v>62</v>
      </c>
      <c r="B73" s="6">
        <f aca="true" t="shared" si="14" ref="B73:P73">B72*$S71</f>
        <v>0</v>
      </c>
      <c r="C73" s="6">
        <f t="shared" si="14"/>
        <v>0.6907588303399849</v>
      </c>
      <c r="D73" s="6">
        <f t="shared" si="14"/>
        <v>0.26009138984816477</v>
      </c>
      <c r="E73" s="6">
        <f t="shared" si="14"/>
        <v>0</v>
      </c>
      <c r="F73" s="6">
        <f t="shared" si="14"/>
        <v>0.04914977981185042</v>
      </c>
      <c r="G73" s="6">
        <f t="shared" si="14"/>
        <v>0</v>
      </c>
      <c r="H73" s="6">
        <f t="shared" si="14"/>
        <v>0</v>
      </c>
      <c r="I73" s="6">
        <f t="shared" si="14"/>
        <v>0</v>
      </c>
      <c r="J73" s="6">
        <f t="shared" si="14"/>
        <v>0</v>
      </c>
      <c r="K73" s="6">
        <f t="shared" si="14"/>
        <v>0</v>
      </c>
      <c r="L73" s="6">
        <f t="shared" si="14"/>
        <v>0.002684864129002911</v>
      </c>
      <c r="M73" s="6">
        <f t="shared" si="14"/>
        <v>0</v>
      </c>
      <c r="N73" s="6">
        <f t="shared" si="14"/>
        <v>1.1269186915491958</v>
      </c>
      <c r="O73" s="6">
        <f t="shared" si="14"/>
        <v>6.969483222952668</v>
      </c>
      <c r="P73" s="6">
        <f t="shared" si="14"/>
        <v>0</v>
      </c>
      <c r="Q73" s="6">
        <f>100-SUM(B71:P71)</f>
        <v>1.3599999999999852</v>
      </c>
      <c r="R73" s="16">
        <f>(100*(B73*$B$8+C73*$C$8+D73*$D$8+E73*$E$8+F73*$F$8+G73*$G$8+H73*$H$8+I73*$I$8+J73*$J$8+K73*$K$8+L73*$L$8+M73*$M$8+N73*$N$8+O73*$O$8+P73*$P$8))/(100-Q73)</f>
        <v>612.482711668697</v>
      </c>
    </row>
    <row r="75" spans="2:8" ht="12.75">
      <c r="B75" s="10" t="s">
        <v>22</v>
      </c>
      <c r="D75" s="6" t="s">
        <v>59</v>
      </c>
      <c r="E75" s="6" t="s">
        <v>60</v>
      </c>
      <c r="G75" s="6" t="s">
        <v>42</v>
      </c>
      <c r="H75" s="17">
        <v>2011</v>
      </c>
    </row>
    <row r="76" spans="2:19" ht="15">
      <c r="B76" s="11" t="s">
        <v>4</v>
      </c>
      <c r="C76" s="12" t="s">
        <v>5</v>
      </c>
      <c r="D76" s="12" t="s">
        <v>6</v>
      </c>
      <c r="E76" s="12" t="s">
        <v>7</v>
      </c>
      <c r="F76" s="12" t="s">
        <v>8</v>
      </c>
      <c r="G76" s="12" t="s">
        <v>9</v>
      </c>
      <c r="H76" s="11" t="s">
        <v>10</v>
      </c>
      <c r="I76" s="11" t="s">
        <v>12</v>
      </c>
      <c r="J76" s="11" t="s">
        <v>11</v>
      </c>
      <c r="K76" s="13" t="s">
        <v>13</v>
      </c>
      <c r="L76" s="13" t="s">
        <v>48</v>
      </c>
      <c r="M76" s="13" t="s">
        <v>49</v>
      </c>
      <c r="N76" s="13" t="s">
        <v>14</v>
      </c>
      <c r="O76" s="14" t="s">
        <v>15</v>
      </c>
      <c r="P76" s="14" t="s">
        <v>47</v>
      </c>
      <c r="Q76" s="15" t="s">
        <v>45</v>
      </c>
      <c r="R76" s="15" t="s">
        <v>44</v>
      </c>
      <c r="S76" s="15" t="s">
        <v>54</v>
      </c>
    </row>
    <row r="77" spans="1:19" ht="12.75">
      <c r="A77" s="10" t="s">
        <v>61</v>
      </c>
      <c r="B77" s="6">
        <v>7.2</v>
      </c>
      <c r="C77" s="6">
        <v>0.22</v>
      </c>
      <c r="D77" s="6">
        <v>0.25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0.09</v>
      </c>
      <c r="M77" s="6">
        <v>0.25</v>
      </c>
      <c r="N77" s="6">
        <v>25.5</v>
      </c>
      <c r="O77" s="6">
        <v>66.5</v>
      </c>
      <c r="P77" s="6">
        <v>0</v>
      </c>
      <c r="S77" s="6">
        <f>1/SUM(B78:J78)</f>
        <v>4.04597114352513</v>
      </c>
    </row>
    <row r="78" spans="1:16" ht="12.75">
      <c r="A78" s="10" t="s">
        <v>58</v>
      </c>
      <c r="B78" s="16">
        <f aca="true" t="shared" si="15" ref="B78:P78">B77/B$8</f>
        <v>0.24095579130551187</v>
      </c>
      <c r="C78" s="16">
        <f t="shared" si="15"/>
        <v>0.0035495893770470643</v>
      </c>
      <c r="D78" s="16">
        <f t="shared" si="15"/>
        <v>0.0026540686872976275</v>
      </c>
      <c r="E78" s="16">
        <f t="shared" si="15"/>
        <v>0</v>
      </c>
      <c r="F78" s="16">
        <f t="shared" si="15"/>
        <v>0</v>
      </c>
      <c r="G78" s="16">
        <f t="shared" si="15"/>
        <v>0</v>
      </c>
      <c r="H78" s="16">
        <f t="shared" si="15"/>
        <v>0</v>
      </c>
      <c r="I78" s="16">
        <f t="shared" si="15"/>
        <v>0</v>
      </c>
      <c r="J78" s="16">
        <f t="shared" si="15"/>
        <v>0</v>
      </c>
      <c r="K78" s="16">
        <f t="shared" si="15"/>
        <v>0</v>
      </c>
      <c r="L78" s="16">
        <f t="shared" si="15"/>
        <v>0.0005636025474835145</v>
      </c>
      <c r="M78" s="16">
        <f t="shared" si="15"/>
        <v>0.0017612703690918184</v>
      </c>
      <c r="N78" s="16">
        <f t="shared" si="15"/>
        <v>0.2500956247977168</v>
      </c>
      <c r="O78" s="16">
        <f t="shared" si="15"/>
        <v>1.1067838359629851</v>
      </c>
      <c r="P78" s="16">
        <f t="shared" si="15"/>
        <v>0</v>
      </c>
    </row>
    <row r="79" spans="1:18" ht="12.75">
      <c r="A79" s="10" t="s">
        <v>62</v>
      </c>
      <c r="B79" s="6">
        <f aca="true" t="shared" si="16" ref="B79:P79">B78*$S77</f>
        <v>0.9749001784873644</v>
      </c>
      <c r="C79" s="6">
        <f t="shared" si="16"/>
        <v>0.014361536190895766</v>
      </c>
      <c r="D79" s="6">
        <f t="shared" si="16"/>
        <v>0.010738285321739822</v>
      </c>
      <c r="E79" s="6">
        <f t="shared" si="16"/>
        <v>0</v>
      </c>
      <c r="F79" s="6">
        <f t="shared" si="16"/>
        <v>0</v>
      </c>
      <c r="G79" s="6">
        <f t="shared" si="16"/>
        <v>0</v>
      </c>
      <c r="H79" s="6">
        <f t="shared" si="16"/>
        <v>0</v>
      </c>
      <c r="I79" s="6">
        <f t="shared" si="16"/>
        <v>0</v>
      </c>
      <c r="J79" s="6">
        <f t="shared" si="16"/>
        <v>0</v>
      </c>
      <c r="K79" s="6">
        <f t="shared" si="16"/>
        <v>0</v>
      </c>
      <c r="L79" s="6">
        <f t="shared" si="16"/>
        <v>0.002280319643535552</v>
      </c>
      <c r="M79" s="6">
        <f t="shared" si="16"/>
        <v>0.007126049089291353</v>
      </c>
      <c r="N79" s="6">
        <f t="shared" si="16"/>
        <v>1.01187968105345</v>
      </c>
      <c r="O79" s="6">
        <f t="shared" si="16"/>
        <v>4.478015462426289</v>
      </c>
      <c r="P79" s="6">
        <f t="shared" si="16"/>
        <v>0</v>
      </c>
      <c r="Q79" s="6">
        <f>100-SUM(B77:P77)</f>
        <v>-0.009999999999990905</v>
      </c>
      <c r="R79" s="16">
        <f>(100*(B79*$B$8+C79*$C$8+D79*$D$8+E79*$E$8+F79*$F$8+G79*$G$8+H79*$H$8+I79*$I$8+J79*$J$8+K79*$K$8+L79*$L$8+M79*$M$8+N79*$N$8+O79*$O$8+P79*$P$8))/(100-Q79)</f>
        <v>404.59711435251313</v>
      </c>
    </row>
    <row r="81" spans="2:8" ht="12.75">
      <c r="B81" s="10" t="s">
        <v>24</v>
      </c>
      <c r="D81" s="6" t="s">
        <v>59</v>
      </c>
      <c r="E81" s="6" t="s">
        <v>60</v>
      </c>
      <c r="G81" s="6" t="s">
        <v>42</v>
      </c>
      <c r="H81" s="17">
        <v>2011</v>
      </c>
    </row>
    <row r="82" spans="2:19" ht="15">
      <c r="B82" s="11" t="s">
        <v>4</v>
      </c>
      <c r="C82" s="12" t="s">
        <v>5</v>
      </c>
      <c r="D82" s="12" t="s">
        <v>6</v>
      </c>
      <c r="E82" s="12" t="s">
        <v>7</v>
      </c>
      <c r="F82" s="12" t="s">
        <v>8</v>
      </c>
      <c r="G82" s="12" t="s">
        <v>9</v>
      </c>
      <c r="H82" s="11" t="s">
        <v>10</v>
      </c>
      <c r="I82" s="11" t="s">
        <v>12</v>
      </c>
      <c r="J82" s="11" t="s">
        <v>11</v>
      </c>
      <c r="K82" s="13" t="s">
        <v>13</v>
      </c>
      <c r="L82" s="13" t="s">
        <v>48</v>
      </c>
      <c r="M82" s="13" t="s">
        <v>49</v>
      </c>
      <c r="N82" s="13" t="s">
        <v>14</v>
      </c>
      <c r="O82" s="14" t="s">
        <v>15</v>
      </c>
      <c r="P82" s="14" t="s">
        <v>47</v>
      </c>
      <c r="Q82" s="15" t="s">
        <v>45</v>
      </c>
      <c r="R82" s="15" t="s">
        <v>44</v>
      </c>
      <c r="S82" s="15" t="s">
        <v>54</v>
      </c>
    </row>
    <row r="83" spans="1:19" ht="12.75">
      <c r="A83" s="10" t="s">
        <v>61</v>
      </c>
      <c r="B83" s="6">
        <v>0</v>
      </c>
      <c r="C83" s="6">
        <v>0</v>
      </c>
      <c r="D83" s="6">
        <v>0</v>
      </c>
      <c r="E83" s="6">
        <v>0</v>
      </c>
      <c r="F83" s="6">
        <v>48.28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51.72</v>
      </c>
      <c r="P83" s="6">
        <v>0</v>
      </c>
      <c r="S83" s="6">
        <f>1/SUM(B84:J84)</f>
        <v>1.1614954432477216</v>
      </c>
    </row>
    <row r="84" spans="1:16" ht="12.75">
      <c r="A84" s="10" t="s">
        <v>58</v>
      </c>
      <c r="B84" s="16">
        <f aca="true" t="shared" si="17" ref="B84:P84">B83/B$8</f>
        <v>0</v>
      </c>
      <c r="C84" s="16">
        <f t="shared" si="17"/>
        <v>0</v>
      </c>
      <c r="D84" s="16">
        <f t="shared" si="17"/>
        <v>0</v>
      </c>
      <c r="E84" s="16">
        <f t="shared" si="17"/>
        <v>0</v>
      </c>
      <c r="F84" s="16">
        <f t="shared" si="17"/>
        <v>0.8609590384649678</v>
      </c>
      <c r="G84" s="16">
        <f t="shared" si="17"/>
        <v>0</v>
      </c>
      <c r="H84" s="16">
        <f t="shared" si="17"/>
        <v>0</v>
      </c>
      <c r="I84" s="16">
        <f t="shared" si="17"/>
        <v>0</v>
      </c>
      <c r="J84" s="16">
        <f t="shared" si="17"/>
        <v>0</v>
      </c>
      <c r="K84" s="16">
        <f t="shared" si="17"/>
        <v>0</v>
      </c>
      <c r="L84" s="16">
        <f t="shared" si="17"/>
        <v>0</v>
      </c>
      <c r="M84" s="16">
        <f t="shared" si="17"/>
        <v>0</v>
      </c>
      <c r="N84" s="16">
        <f t="shared" si="17"/>
        <v>0</v>
      </c>
      <c r="O84" s="16">
        <f t="shared" si="17"/>
        <v>0.8607948871579788</v>
      </c>
      <c r="P84" s="16">
        <f t="shared" si="17"/>
        <v>0</v>
      </c>
    </row>
    <row r="85" spans="1:18" ht="12.75">
      <c r="A85" s="10" t="s">
        <v>62</v>
      </c>
      <c r="B85" s="6">
        <f aca="true" t="shared" si="18" ref="B85:P85">B84*$S83</f>
        <v>0</v>
      </c>
      <c r="C85" s="6">
        <f t="shared" si="18"/>
        <v>0</v>
      </c>
      <c r="D85" s="6">
        <f t="shared" si="18"/>
        <v>0</v>
      </c>
      <c r="E85" s="6">
        <f t="shared" si="18"/>
        <v>0</v>
      </c>
      <c r="F85" s="6">
        <f t="shared" si="18"/>
        <v>1</v>
      </c>
      <c r="G85" s="6">
        <f t="shared" si="18"/>
        <v>0</v>
      </c>
      <c r="H85" s="6">
        <f t="shared" si="18"/>
        <v>0</v>
      </c>
      <c r="I85" s="6">
        <f t="shared" si="18"/>
        <v>0</v>
      </c>
      <c r="J85" s="6">
        <f t="shared" si="18"/>
        <v>0</v>
      </c>
      <c r="K85" s="6">
        <f t="shared" si="18"/>
        <v>0</v>
      </c>
      <c r="L85" s="6">
        <f t="shared" si="18"/>
        <v>0</v>
      </c>
      <c r="M85" s="6">
        <f t="shared" si="18"/>
        <v>0</v>
      </c>
      <c r="N85" s="6">
        <f t="shared" si="18"/>
        <v>0</v>
      </c>
      <c r="O85" s="6">
        <f t="shared" si="18"/>
        <v>0.9998093390049291</v>
      </c>
      <c r="P85" s="6">
        <f t="shared" si="18"/>
        <v>0</v>
      </c>
      <c r="Q85" s="6">
        <f>100-SUM(B83:P83)</f>
        <v>0</v>
      </c>
      <c r="R85" s="16">
        <f>(100*(B85*$B$8+C85*$C$8+D85*$D$8+E85*$E$8+F85*$F$8+G85*$G$8+H85*$H$8+I85*$I$8+J85*$J$8+K85*$K$8+L85*$L$8+M85*$M$8+N85*$N$8+O85*$O$8+P85*$P$8))/(100-Q85)</f>
        <v>116.14954432477217</v>
      </c>
    </row>
    <row r="87" spans="2:8" ht="12.75">
      <c r="B87" s="10" t="s">
        <v>71</v>
      </c>
      <c r="D87" s="6" t="s">
        <v>59</v>
      </c>
      <c r="E87" s="6" t="s">
        <v>60</v>
      </c>
      <c r="G87" s="6" t="s">
        <v>42</v>
      </c>
      <c r="H87" s="17">
        <v>2011</v>
      </c>
    </row>
    <row r="88" spans="2:19" ht="15">
      <c r="B88" s="11" t="s">
        <v>4</v>
      </c>
      <c r="C88" s="12" t="s">
        <v>5</v>
      </c>
      <c r="D88" s="12" t="s">
        <v>6</v>
      </c>
      <c r="E88" s="12" t="s">
        <v>7</v>
      </c>
      <c r="F88" s="12" t="s">
        <v>8</v>
      </c>
      <c r="G88" s="12" t="s">
        <v>9</v>
      </c>
      <c r="H88" s="11" t="s">
        <v>10</v>
      </c>
      <c r="I88" s="11" t="s">
        <v>12</v>
      </c>
      <c r="J88" s="11" t="s">
        <v>11</v>
      </c>
      <c r="K88" s="13" t="s">
        <v>13</v>
      </c>
      <c r="L88" s="13" t="s">
        <v>48</v>
      </c>
      <c r="M88" s="13" t="s">
        <v>49</v>
      </c>
      <c r="N88" s="13" t="s">
        <v>14</v>
      </c>
      <c r="O88" s="14" t="s">
        <v>15</v>
      </c>
      <c r="P88" s="14" t="s">
        <v>47</v>
      </c>
      <c r="Q88" s="15" t="s">
        <v>45</v>
      </c>
      <c r="R88" s="15" t="s">
        <v>44</v>
      </c>
      <c r="S88" s="15" t="s">
        <v>54</v>
      </c>
    </row>
    <row r="89" spans="1:19" ht="12.75">
      <c r="A89" s="10" t="s">
        <v>61</v>
      </c>
      <c r="B89" s="6">
        <v>0</v>
      </c>
      <c r="C89" s="6">
        <v>0.46</v>
      </c>
      <c r="D89" s="6">
        <v>0.46</v>
      </c>
      <c r="E89" s="6">
        <v>25.65</v>
      </c>
      <c r="F89" s="6">
        <v>13.93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0.51</v>
      </c>
      <c r="M89" s="6">
        <v>0</v>
      </c>
      <c r="N89" s="6">
        <v>1.23</v>
      </c>
      <c r="O89" s="6">
        <v>43.04</v>
      </c>
      <c r="P89" s="6">
        <v>0</v>
      </c>
      <c r="S89" s="6">
        <f>1/SUM(B90:J90)</f>
        <v>1.1146693179970413</v>
      </c>
    </row>
    <row r="90" spans="1:16" ht="12.75">
      <c r="A90" s="10" t="s">
        <v>58</v>
      </c>
      <c r="B90" s="16">
        <f aca="true" t="shared" si="19" ref="B90:P90">B89/B$8</f>
        <v>0</v>
      </c>
      <c r="C90" s="16">
        <f t="shared" si="19"/>
        <v>0.007421868697462044</v>
      </c>
      <c r="D90" s="16">
        <f t="shared" si="19"/>
        <v>0.004883486384627635</v>
      </c>
      <c r="E90" s="16">
        <f t="shared" si="19"/>
        <v>0.636413259229853</v>
      </c>
      <c r="F90" s="16">
        <f t="shared" si="19"/>
        <v>0.2484084383972038</v>
      </c>
      <c r="G90" s="16">
        <f t="shared" si="19"/>
        <v>0</v>
      </c>
      <c r="H90" s="16">
        <f t="shared" si="19"/>
        <v>0</v>
      </c>
      <c r="I90" s="16">
        <f t="shared" si="19"/>
        <v>0</v>
      </c>
      <c r="J90" s="16">
        <f t="shared" si="19"/>
        <v>0</v>
      </c>
      <c r="K90" s="16">
        <f t="shared" si="19"/>
        <v>0</v>
      </c>
      <c r="L90" s="16">
        <f t="shared" si="19"/>
        <v>0.0031937477690732493</v>
      </c>
      <c r="M90" s="16">
        <f t="shared" si="19"/>
        <v>0</v>
      </c>
      <c r="N90" s="16">
        <f t="shared" si="19"/>
        <v>0.012063436019654573</v>
      </c>
      <c r="O90" s="16">
        <f t="shared" si="19"/>
        <v>0.7163304706743892</v>
      </c>
      <c r="P90" s="16">
        <f t="shared" si="19"/>
        <v>0</v>
      </c>
    </row>
    <row r="91" spans="1:18" ht="12.75">
      <c r="A91" s="10" t="s">
        <v>62</v>
      </c>
      <c r="B91" s="6">
        <f aca="true" t="shared" si="20" ref="B91:P91">B90*$S89</f>
        <v>0</v>
      </c>
      <c r="C91" s="6">
        <f t="shared" si="20"/>
        <v>0.008272929319263605</v>
      </c>
      <c r="D91" s="6">
        <f t="shared" si="20"/>
        <v>0.005443472437800722</v>
      </c>
      <c r="E91" s="6">
        <f t="shared" si="20"/>
        <v>0.7093903336300145</v>
      </c>
      <c r="F91" s="6">
        <f t="shared" si="20"/>
        <v>0.2768932646129212</v>
      </c>
      <c r="G91" s="6">
        <f t="shared" si="20"/>
        <v>0</v>
      </c>
      <c r="H91" s="6">
        <f t="shared" si="20"/>
        <v>0</v>
      </c>
      <c r="I91" s="6">
        <f t="shared" si="20"/>
        <v>0</v>
      </c>
      <c r="J91" s="6">
        <f t="shared" si="20"/>
        <v>0</v>
      </c>
      <c r="K91" s="6">
        <f t="shared" si="20"/>
        <v>0</v>
      </c>
      <c r="L91" s="6">
        <f t="shared" si="20"/>
        <v>0.003559972647607451</v>
      </c>
      <c r="M91" s="6">
        <f t="shared" si="20"/>
        <v>0</v>
      </c>
      <c r="N91" s="6">
        <f t="shared" si="20"/>
        <v>0.013446742000729305</v>
      </c>
      <c r="O91" s="6">
        <f t="shared" si="20"/>
        <v>0.7984715972071209</v>
      </c>
      <c r="P91" s="6">
        <f t="shared" si="20"/>
        <v>0</v>
      </c>
      <c r="Q91" s="6">
        <f>100-SUM(B89:P89)</f>
        <v>14.719999999999999</v>
      </c>
      <c r="R91" s="16">
        <f>(100*(B91*$B$8+C91*$C$8+D91*$D$8+E91*$E$8+F91*$F$8+G91*$G$8+H91*$H$8+I91*$I$8+J91*$J$8+K91*$K$8+L91*$L$8+M91*$M$8+N91*$N$8+O91*$O$8+P91*$P$8))/(100-Q91)</f>
        <v>111.46693179970413</v>
      </c>
    </row>
    <row r="93" spans="2:8" ht="12.75">
      <c r="B93" s="10" t="s">
        <v>70</v>
      </c>
      <c r="D93" s="6" t="s">
        <v>59</v>
      </c>
      <c r="E93" s="6" t="s">
        <v>60</v>
      </c>
      <c r="G93" s="6" t="s">
        <v>42</v>
      </c>
      <c r="H93" s="17">
        <v>2011</v>
      </c>
    </row>
    <row r="94" spans="2:19" ht="15">
      <c r="B94" s="11" t="s">
        <v>4</v>
      </c>
      <c r="C94" s="12" t="s">
        <v>5</v>
      </c>
      <c r="D94" s="12" t="s">
        <v>6</v>
      </c>
      <c r="E94" s="12" t="s">
        <v>7</v>
      </c>
      <c r="F94" s="12" t="s">
        <v>8</v>
      </c>
      <c r="G94" s="12" t="s">
        <v>9</v>
      </c>
      <c r="H94" s="11" t="s">
        <v>10</v>
      </c>
      <c r="I94" s="11" t="s">
        <v>12</v>
      </c>
      <c r="J94" s="11" t="s">
        <v>11</v>
      </c>
      <c r="K94" s="13" t="s">
        <v>13</v>
      </c>
      <c r="L94" s="13" t="s">
        <v>48</v>
      </c>
      <c r="M94" s="13" t="s">
        <v>49</v>
      </c>
      <c r="N94" s="13" t="s">
        <v>14</v>
      </c>
      <c r="O94" s="14" t="s">
        <v>15</v>
      </c>
      <c r="P94" s="14" t="s">
        <v>47</v>
      </c>
      <c r="Q94" s="15" t="s">
        <v>45</v>
      </c>
      <c r="R94" s="15" t="s">
        <v>44</v>
      </c>
      <c r="S94" s="15" t="s">
        <v>54</v>
      </c>
    </row>
    <row r="95" spans="1:19" ht="12.75">
      <c r="A95" s="10" t="s">
        <v>61</v>
      </c>
      <c r="B95" s="6">
        <v>0</v>
      </c>
      <c r="C95" s="6">
        <v>0</v>
      </c>
      <c r="D95" s="6">
        <v>0</v>
      </c>
      <c r="E95" s="6">
        <v>20.43</v>
      </c>
      <c r="F95" s="6">
        <v>30.71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0.3</v>
      </c>
      <c r="M95" s="6">
        <v>0</v>
      </c>
      <c r="N95" s="6">
        <v>0.06</v>
      </c>
      <c r="O95" s="6">
        <v>0.64</v>
      </c>
      <c r="P95" s="6">
        <v>0</v>
      </c>
      <c r="S95" s="6">
        <f>1/SUM(B96:J96)</f>
        <v>0.9482830773382582</v>
      </c>
    </row>
    <row r="96" spans="1:16" ht="12.75">
      <c r="A96" s="10" t="s">
        <v>58</v>
      </c>
      <c r="B96" s="16">
        <f aca="true" t="shared" si="21" ref="B96:P96">B95/B$8</f>
        <v>0</v>
      </c>
      <c r="C96" s="16">
        <f t="shared" si="21"/>
        <v>0</v>
      </c>
      <c r="D96" s="16">
        <f t="shared" si="21"/>
        <v>0</v>
      </c>
      <c r="E96" s="16">
        <f t="shared" si="21"/>
        <v>0.5068975784041286</v>
      </c>
      <c r="F96" s="16">
        <f t="shared" si="21"/>
        <v>0.5476398523458815</v>
      </c>
      <c r="G96" s="16">
        <f t="shared" si="21"/>
        <v>0</v>
      </c>
      <c r="H96" s="16">
        <f t="shared" si="21"/>
        <v>0</v>
      </c>
      <c r="I96" s="16">
        <f t="shared" si="21"/>
        <v>0</v>
      </c>
      <c r="J96" s="16">
        <f t="shared" si="21"/>
        <v>0</v>
      </c>
      <c r="K96" s="16">
        <f t="shared" si="21"/>
        <v>0</v>
      </c>
      <c r="L96" s="16">
        <f t="shared" si="21"/>
        <v>0.001878675158278382</v>
      </c>
      <c r="M96" s="16">
        <f t="shared" si="21"/>
        <v>0</v>
      </c>
      <c r="N96" s="16">
        <f t="shared" si="21"/>
        <v>0.0005884602936416866</v>
      </c>
      <c r="O96" s="16">
        <f t="shared" si="21"/>
        <v>0.010651754210771585</v>
      </c>
      <c r="P96" s="16">
        <f t="shared" si="21"/>
        <v>0</v>
      </c>
    </row>
    <row r="97" spans="1:18" ht="12.75">
      <c r="A97" s="10" t="s">
        <v>62</v>
      </c>
      <c r="B97" s="6">
        <f aca="true" t="shared" si="22" ref="B97:P97">B96*$S95</f>
        <v>0</v>
      </c>
      <c r="C97" s="6">
        <f t="shared" si="22"/>
        <v>0</v>
      </c>
      <c r="D97" s="6">
        <f t="shared" si="22"/>
        <v>0</v>
      </c>
      <c r="E97" s="6">
        <f t="shared" si="22"/>
        <v>0.48068239554437814</v>
      </c>
      <c r="F97" s="6">
        <f t="shared" si="22"/>
        <v>0.5193176044556219</v>
      </c>
      <c r="G97" s="6">
        <f t="shared" si="22"/>
        <v>0</v>
      </c>
      <c r="H97" s="6">
        <f t="shared" si="22"/>
        <v>0</v>
      </c>
      <c r="I97" s="6">
        <f t="shared" si="22"/>
        <v>0</v>
      </c>
      <c r="J97" s="6">
        <f t="shared" si="22"/>
        <v>0</v>
      </c>
      <c r="K97" s="6">
        <f t="shared" si="22"/>
        <v>0</v>
      </c>
      <c r="L97" s="6">
        <f t="shared" si="22"/>
        <v>0.0017815158604111633</v>
      </c>
      <c r="M97" s="6">
        <f t="shared" si="22"/>
        <v>0</v>
      </c>
      <c r="N97" s="6">
        <f t="shared" si="22"/>
        <v>0.0005580269381459136</v>
      </c>
      <c r="O97" s="6">
        <f t="shared" si="22"/>
        <v>0.01010087826204123</v>
      </c>
      <c r="P97" s="6">
        <f t="shared" si="22"/>
        <v>0</v>
      </c>
      <c r="Q97" s="6">
        <f>100-SUM(B95:P95)</f>
        <v>47.86</v>
      </c>
      <c r="R97" s="16">
        <f>(100*(B97*$B$8+C97*$C$8+D97*$D$8+E97*$E$8+F97*$F$8+G97*$G$8+H97*$H$8+I97*$I$8+J97*$J$8+K97*$K$8+L97*$L$8+M97*$M$8+N97*$N$8+O97*$O$8+P97*$P$8))/(100-Q97)</f>
        <v>94.82830773382584</v>
      </c>
    </row>
    <row r="98" spans="1:18" ht="12.75">
      <c r="A98" s="10"/>
      <c r="R98" s="16"/>
    </row>
    <row r="99" spans="2:8" ht="12.75">
      <c r="B99" s="10" t="s">
        <v>30</v>
      </c>
      <c r="D99" s="6" t="s">
        <v>59</v>
      </c>
      <c r="E99" s="6" t="s">
        <v>60</v>
      </c>
      <c r="G99" s="6" t="s">
        <v>42</v>
      </c>
      <c r="H99" s="17">
        <v>2011</v>
      </c>
    </row>
    <row r="100" spans="2:19" ht="15">
      <c r="B100" s="11" t="s">
        <v>4</v>
      </c>
      <c r="C100" s="12" t="s">
        <v>5</v>
      </c>
      <c r="D100" s="12" t="s">
        <v>6</v>
      </c>
      <c r="E100" s="12" t="s">
        <v>7</v>
      </c>
      <c r="F100" s="12" t="s">
        <v>8</v>
      </c>
      <c r="G100" s="12" t="s">
        <v>9</v>
      </c>
      <c r="H100" s="11" t="s">
        <v>10</v>
      </c>
      <c r="I100" s="11" t="s">
        <v>12</v>
      </c>
      <c r="J100" s="11" t="s">
        <v>11</v>
      </c>
      <c r="K100" s="13" t="s">
        <v>13</v>
      </c>
      <c r="L100" s="13" t="s">
        <v>48</v>
      </c>
      <c r="M100" s="13" t="s">
        <v>49</v>
      </c>
      <c r="N100" s="13" t="s">
        <v>14</v>
      </c>
      <c r="O100" s="14" t="s">
        <v>15</v>
      </c>
      <c r="P100" s="14" t="s">
        <v>47</v>
      </c>
      <c r="Q100" s="15" t="s">
        <v>45</v>
      </c>
      <c r="R100" s="15" t="s">
        <v>44</v>
      </c>
      <c r="S100" s="15" t="s">
        <v>54</v>
      </c>
    </row>
    <row r="101" spans="1:19" ht="12.75">
      <c r="A101" s="10" t="s">
        <v>61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100</v>
      </c>
      <c r="P101" s="6">
        <v>0</v>
      </c>
      <c r="S101" s="6">
        <f>1/SUM(O102)</f>
        <v>0.60084</v>
      </c>
    </row>
    <row r="102" spans="1:16" ht="12.75">
      <c r="A102" s="10" t="s">
        <v>58</v>
      </c>
      <c r="B102" s="16">
        <f aca="true" t="shared" si="23" ref="B102:P102">B101/B$8</f>
        <v>0</v>
      </c>
      <c r="C102" s="16">
        <f t="shared" si="23"/>
        <v>0</v>
      </c>
      <c r="D102" s="16">
        <f t="shared" si="23"/>
        <v>0</v>
      </c>
      <c r="E102" s="16">
        <f t="shared" si="23"/>
        <v>0</v>
      </c>
      <c r="F102" s="16">
        <f t="shared" si="23"/>
        <v>0</v>
      </c>
      <c r="G102" s="16">
        <f t="shared" si="23"/>
        <v>0</v>
      </c>
      <c r="H102" s="16">
        <f t="shared" si="23"/>
        <v>0</v>
      </c>
      <c r="I102" s="16">
        <f t="shared" si="23"/>
        <v>0</v>
      </c>
      <c r="J102" s="16">
        <f t="shared" si="23"/>
        <v>0</v>
      </c>
      <c r="K102" s="16">
        <f t="shared" si="23"/>
        <v>0</v>
      </c>
      <c r="L102" s="16">
        <f t="shared" si="23"/>
        <v>0</v>
      </c>
      <c r="M102" s="16">
        <f t="shared" si="23"/>
        <v>0</v>
      </c>
      <c r="N102" s="16">
        <f t="shared" si="23"/>
        <v>0</v>
      </c>
      <c r="O102" s="16">
        <f t="shared" si="23"/>
        <v>1.6643365954330602</v>
      </c>
      <c r="P102" s="16">
        <f t="shared" si="23"/>
        <v>0</v>
      </c>
    </row>
    <row r="103" spans="1:18" ht="12.75">
      <c r="A103" s="10" t="s">
        <v>62</v>
      </c>
      <c r="B103" s="6">
        <f aca="true" t="shared" si="24" ref="B103:P103">B102*$S101</f>
        <v>0</v>
      </c>
      <c r="C103" s="6">
        <f t="shared" si="24"/>
        <v>0</v>
      </c>
      <c r="D103" s="6">
        <f t="shared" si="24"/>
        <v>0</v>
      </c>
      <c r="E103" s="6">
        <f t="shared" si="24"/>
        <v>0</v>
      </c>
      <c r="F103" s="6">
        <f t="shared" si="24"/>
        <v>0</v>
      </c>
      <c r="G103" s="6">
        <f t="shared" si="24"/>
        <v>0</v>
      </c>
      <c r="H103" s="6">
        <f t="shared" si="24"/>
        <v>0</v>
      </c>
      <c r="I103" s="6">
        <f t="shared" si="24"/>
        <v>0</v>
      </c>
      <c r="J103" s="6">
        <f t="shared" si="24"/>
        <v>0</v>
      </c>
      <c r="K103" s="6">
        <f t="shared" si="24"/>
        <v>0</v>
      </c>
      <c r="L103" s="6">
        <f t="shared" si="24"/>
        <v>0</v>
      </c>
      <c r="M103" s="6">
        <f t="shared" si="24"/>
        <v>0</v>
      </c>
      <c r="N103" s="6">
        <f t="shared" si="24"/>
        <v>0</v>
      </c>
      <c r="O103" s="6">
        <f t="shared" si="24"/>
        <v>1</v>
      </c>
      <c r="P103" s="6">
        <f t="shared" si="24"/>
        <v>0</v>
      </c>
      <c r="Q103" s="6">
        <f>100-SUM(B101:P101)</f>
        <v>0</v>
      </c>
      <c r="R103" s="16">
        <f>(100*(B103*$B$8+C103*$C$8+D103*$D$8+E103*$E$8+F103*$F$8+G103*$G$8+H103*$H$8+I103*$I$8+J103*$J$8+K103*$K$8+L103*$L$8+M103*$M$8+N103*$N$8+O103*$O$8+P103*$P$8))/(100-Q103)</f>
        <v>60.084</v>
      </c>
    </row>
    <row r="105" spans="2:8" ht="12.75">
      <c r="B105" s="10" t="s">
        <v>31</v>
      </c>
      <c r="D105" s="6" t="s">
        <v>59</v>
      </c>
      <c r="E105" s="6" t="s">
        <v>60</v>
      </c>
      <c r="G105" s="6" t="s">
        <v>42</v>
      </c>
      <c r="H105" s="17">
        <v>2011</v>
      </c>
    </row>
    <row r="106" spans="2:19" ht="15">
      <c r="B106" s="11" t="s">
        <v>4</v>
      </c>
      <c r="C106" s="12" t="s">
        <v>5</v>
      </c>
      <c r="D106" s="12" t="s">
        <v>6</v>
      </c>
      <c r="E106" s="12" t="s">
        <v>7</v>
      </c>
      <c r="F106" s="12" t="s">
        <v>8</v>
      </c>
      <c r="G106" s="12" t="s">
        <v>9</v>
      </c>
      <c r="H106" s="11" t="s">
        <v>10</v>
      </c>
      <c r="I106" s="11" t="s">
        <v>12</v>
      </c>
      <c r="J106" s="11" t="s">
        <v>11</v>
      </c>
      <c r="K106" s="13" t="s">
        <v>13</v>
      </c>
      <c r="L106" s="13" t="s">
        <v>48</v>
      </c>
      <c r="M106" s="13" t="s">
        <v>49</v>
      </c>
      <c r="N106" s="13" t="s">
        <v>14</v>
      </c>
      <c r="O106" s="14" t="s">
        <v>15</v>
      </c>
      <c r="P106" s="14" t="s">
        <v>47</v>
      </c>
      <c r="Q106" s="15" t="s">
        <v>45</v>
      </c>
      <c r="R106" s="15" t="s">
        <v>44</v>
      </c>
      <c r="S106" s="15" t="s">
        <v>54</v>
      </c>
    </row>
    <row r="107" spans="1:19" ht="12.75">
      <c r="A107" s="10" t="s">
        <v>61</v>
      </c>
      <c r="B107" s="6">
        <v>40.44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S107" s="6">
        <f>1/SUM(B108:J108)</f>
        <v>0.738897131552918</v>
      </c>
    </row>
    <row r="108" spans="1:16" ht="12.75">
      <c r="A108" s="10" t="s">
        <v>58</v>
      </c>
      <c r="B108" s="16">
        <f aca="true" t="shared" si="25" ref="B108:P108">B107/B$8</f>
        <v>1.3533683611659582</v>
      </c>
      <c r="C108" s="16">
        <f t="shared" si="25"/>
        <v>0</v>
      </c>
      <c r="D108" s="16">
        <f t="shared" si="25"/>
        <v>0</v>
      </c>
      <c r="E108" s="16">
        <f t="shared" si="25"/>
        <v>0</v>
      </c>
      <c r="F108" s="16">
        <f t="shared" si="25"/>
        <v>0</v>
      </c>
      <c r="G108" s="16">
        <f t="shared" si="25"/>
        <v>0</v>
      </c>
      <c r="H108" s="16">
        <f t="shared" si="25"/>
        <v>0</v>
      </c>
      <c r="I108" s="16">
        <f t="shared" si="25"/>
        <v>0</v>
      </c>
      <c r="J108" s="16">
        <f t="shared" si="25"/>
        <v>0</v>
      </c>
      <c r="K108" s="16">
        <f t="shared" si="25"/>
        <v>0</v>
      </c>
      <c r="L108" s="16">
        <f t="shared" si="25"/>
        <v>0</v>
      </c>
      <c r="M108" s="16">
        <f t="shared" si="25"/>
        <v>0</v>
      </c>
      <c r="N108" s="16">
        <f t="shared" si="25"/>
        <v>0</v>
      </c>
      <c r="O108" s="16">
        <f t="shared" si="25"/>
        <v>0</v>
      </c>
      <c r="P108" s="16">
        <f t="shared" si="25"/>
        <v>0</v>
      </c>
    </row>
    <row r="109" spans="1:18" ht="12.75">
      <c r="A109" s="10" t="s">
        <v>62</v>
      </c>
      <c r="B109" s="6">
        <f aca="true" t="shared" si="26" ref="B109:P109">B108*$S107</f>
        <v>1</v>
      </c>
      <c r="C109" s="6">
        <f t="shared" si="26"/>
        <v>0</v>
      </c>
      <c r="D109" s="6">
        <f t="shared" si="26"/>
        <v>0</v>
      </c>
      <c r="E109" s="6">
        <f t="shared" si="26"/>
        <v>0</v>
      </c>
      <c r="F109" s="6">
        <f t="shared" si="26"/>
        <v>0</v>
      </c>
      <c r="G109" s="6">
        <f t="shared" si="26"/>
        <v>0</v>
      </c>
      <c r="H109" s="6">
        <f t="shared" si="26"/>
        <v>0</v>
      </c>
      <c r="I109" s="6">
        <f t="shared" si="26"/>
        <v>0</v>
      </c>
      <c r="J109" s="6">
        <f t="shared" si="26"/>
        <v>0</v>
      </c>
      <c r="K109" s="6">
        <f t="shared" si="26"/>
        <v>0</v>
      </c>
      <c r="L109" s="6">
        <f t="shared" si="26"/>
        <v>0</v>
      </c>
      <c r="M109" s="6">
        <f t="shared" si="26"/>
        <v>0</v>
      </c>
      <c r="N109" s="6">
        <f t="shared" si="26"/>
        <v>0</v>
      </c>
      <c r="O109" s="6">
        <f t="shared" si="26"/>
        <v>0</v>
      </c>
      <c r="P109" s="6">
        <f t="shared" si="26"/>
        <v>0</v>
      </c>
      <c r="Q109" s="6">
        <f>100-SUM(B107:P107)</f>
        <v>59.56</v>
      </c>
      <c r="R109" s="16">
        <f>(100*(B109*$B$8+C109*$C$8+D109*$D$8+E109*$E$8+F109*$F$8+G109*$G$8+H109*$H$8+I109*$I$8+J109*$J$8+K109*$K$8+L109*$L$8+M109*$M$8+N109*$N$8+O109*$O$8+P109*$P$8))/(100-Q109)</f>
        <v>73.88971315529179</v>
      </c>
    </row>
    <row r="111" spans="2:8" ht="12.75">
      <c r="B111" s="10" t="s">
        <v>32</v>
      </c>
      <c r="D111" s="6" t="s">
        <v>59</v>
      </c>
      <c r="E111" s="6" t="s">
        <v>60</v>
      </c>
      <c r="G111" s="6" t="s">
        <v>42</v>
      </c>
      <c r="H111" s="17">
        <v>2011</v>
      </c>
    </row>
    <row r="112" spans="2:19" ht="15">
      <c r="B112" s="11" t="s">
        <v>4</v>
      </c>
      <c r="C112" s="12" t="s">
        <v>5</v>
      </c>
      <c r="D112" s="12" t="s">
        <v>6</v>
      </c>
      <c r="E112" s="12" t="s">
        <v>7</v>
      </c>
      <c r="F112" s="12" t="s">
        <v>8</v>
      </c>
      <c r="G112" s="12" t="s">
        <v>9</v>
      </c>
      <c r="H112" s="11" t="s">
        <v>10</v>
      </c>
      <c r="I112" s="11" t="s">
        <v>12</v>
      </c>
      <c r="J112" s="11" t="s">
        <v>11</v>
      </c>
      <c r="K112" s="13" t="s">
        <v>13</v>
      </c>
      <c r="L112" s="13" t="s">
        <v>48</v>
      </c>
      <c r="M112" s="13" t="s">
        <v>49</v>
      </c>
      <c r="N112" s="13" t="s">
        <v>14</v>
      </c>
      <c r="O112" s="14" t="s">
        <v>15</v>
      </c>
      <c r="P112" s="14" t="s">
        <v>47</v>
      </c>
      <c r="Q112" s="15" t="s">
        <v>45</v>
      </c>
      <c r="R112" s="15" t="s">
        <v>44</v>
      </c>
      <c r="S112" s="15" t="s">
        <v>54</v>
      </c>
    </row>
    <row r="113" spans="1:19" ht="12.75">
      <c r="A113" s="10" t="s">
        <v>61</v>
      </c>
      <c r="B113" s="6">
        <v>0</v>
      </c>
      <c r="C113" s="6">
        <v>58.47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S113" s="6">
        <f>1/SUM(B114:J114)</f>
        <v>1.0600136822302035</v>
      </c>
    </row>
    <row r="114" spans="1:16" ht="12.75">
      <c r="A114" s="10" t="s">
        <v>58</v>
      </c>
      <c r="B114" s="16">
        <f aca="true" t="shared" si="27" ref="B114:P114">B113/B$8</f>
        <v>0</v>
      </c>
      <c r="C114" s="16">
        <f t="shared" si="27"/>
        <v>0.9433840494360993</v>
      </c>
      <c r="D114" s="16">
        <f t="shared" si="27"/>
        <v>0</v>
      </c>
      <c r="E114" s="16">
        <f t="shared" si="27"/>
        <v>0</v>
      </c>
      <c r="F114" s="16">
        <f t="shared" si="27"/>
        <v>0</v>
      </c>
      <c r="G114" s="16">
        <f t="shared" si="27"/>
        <v>0</v>
      </c>
      <c r="H114" s="16">
        <f t="shared" si="27"/>
        <v>0</v>
      </c>
      <c r="I114" s="16">
        <f t="shared" si="27"/>
        <v>0</v>
      </c>
      <c r="J114" s="16">
        <f t="shared" si="27"/>
        <v>0</v>
      </c>
      <c r="K114" s="16">
        <f t="shared" si="27"/>
        <v>0</v>
      </c>
      <c r="L114" s="16">
        <f t="shared" si="27"/>
        <v>0</v>
      </c>
      <c r="M114" s="16">
        <f t="shared" si="27"/>
        <v>0</v>
      </c>
      <c r="N114" s="16">
        <f t="shared" si="27"/>
        <v>0</v>
      </c>
      <c r="O114" s="16">
        <f t="shared" si="27"/>
        <v>0</v>
      </c>
      <c r="P114" s="16">
        <f t="shared" si="27"/>
        <v>0</v>
      </c>
    </row>
    <row r="115" spans="1:18" ht="12.75">
      <c r="A115" s="10" t="s">
        <v>62</v>
      </c>
      <c r="B115" s="6">
        <f aca="true" t="shared" si="28" ref="B115:P115">B114*$S113</f>
        <v>0</v>
      </c>
      <c r="C115" s="6">
        <f t="shared" si="28"/>
        <v>1</v>
      </c>
      <c r="D115" s="6">
        <f t="shared" si="28"/>
        <v>0</v>
      </c>
      <c r="E115" s="6">
        <f t="shared" si="28"/>
        <v>0</v>
      </c>
      <c r="F115" s="6">
        <f t="shared" si="28"/>
        <v>0</v>
      </c>
      <c r="G115" s="6">
        <f t="shared" si="28"/>
        <v>0</v>
      </c>
      <c r="H115" s="6">
        <f t="shared" si="28"/>
        <v>0</v>
      </c>
      <c r="I115" s="6">
        <f t="shared" si="28"/>
        <v>0</v>
      </c>
      <c r="J115" s="6">
        <f t="shared" si="28"/>
        <v>0</v>
      </c>
      <c r="K115" s="6">
        <f t="shared" si="28"/>
        <v>0</v>
      </c>
      <c r="L115" s="6">
        <f t="shared" si="28"/>
        <v>0</v>
      </c>
      <c r="M115" s="6">
        <f t="shared" si="28"/>
        <v>0</v>
      </c>
      <c r="N115" s="6">
        <f t="shared" si="28"/>
        <v>0</v>
      </c>
      <c r="O115" s="6">
        <f t="shared" si="28"/>
        <v>0</v>
      </c>
      <c r="P115" s="6">
        <f t="shared" si="28"/>
        <v>0</v>
      </c>
      <c r="Q115" s="6">
        <f>100-SUM(B113:P113)</f>
        <v>41.53</v>
      </c>
      <c r="R115" s="16">
        <f>(100*(B115*$B$8+C115*$C$8+D115*$D$8+E115*$E$8+F115*$F$8+G115*$G$8+H115*$H$8+I115*$I$8+J115*$J$8+K115*$K$8+L115*$L$8+M115*$M$8+N115*$N$8+O115*$O$8+P115*$P$8))/(100-Q115)</f>
        <v>106.00136822302035</v>
      </c>
    </row>
    <row r="117" spans="2:8" ht="12.75">
      <c r="B117" s="10" t="s">
        <v>33</v>
      </c>
      <c r="D117" s="6" t="s">
        <v>59</v>
      </c>
      <c r="E117" s="6" t="s">
        <v>60</v>
      </c>
      <c r="G117" s="6" t="s">
        <v>42</v>
      </c>
      <c r="H117" s="17">
        <v>2011</v>
      </c>
    </row>
    <row r="118" spans="2:19" ht="15">
      <c r="B118" s="11" t="s">
        <v>4</v>
      </c>
      <c r="C118" s="12" t="s">
        <v>5</v>
      </c>
      <c r="D118" s="12" t="s">
        <v>6</v>
      </c>
      <c r="E118" s="12" t="s">
        <v>7</v>
      </c>
      <c r="F118" s="12" t="s">
        <v>8</v>
      </c>
      <c r="G118" s="12" t="s">
        <v>9</v>
      </c>
      <c r="H118" s="11" t="s">
        <v>10</v>
      </c>
      <c r="I118" s="11" t="s">
        <v>12</v>
      </c>
      <c r="J118" s="11" t="s">
        <v>11</v>
      </c>
      <c r="K118" s="13" t="s">
        <v>13</v>
      </c>
      <c r="L118" s="13" t="s">
        <v>48</v>
      </c>
      <c r="M118" s="13" t="s">
        <v>49</v>
      </c>
      <c r="N118" s="13" t="s">
        <v>14</v>
      </c>
      <c r="O118" s="14" t="s">
        <v>15</v>
      </c>
      <c r="P118" s="14" t="s">
        <v>47</v>
      </c>
      <c r="Q118" s="15" t="s">
        <v>45</v>
      </c>
      <c r="R118" s="15" t="s">
        <v>44</v>
      </c>
      <c r="S118" s="15" t="s">
        <v>54</v>
      </c>
    </row>
    <row r="119" spans="1:19" ht="12.75">
      <c r="A119" s="10" t="s">
        <v>61</v>
      </c>
      <c r="B119" s="6">
        <v>0</v>
      </c>
      <c r="C119" s="6">
        <v>0</v>
      </c>
      <c r="D119" s="6">
        <v>0</v>
      </c>
      <c r="E119" s="6">
        <v>43.89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S119" s="6">
        <f>1/SUM(B120:J120)</f>
        <v>0.9182957393483709</v>
      </c>
    </row>
    <row r="120" spans="1:16" ht="12.75">
      <c r="A120" s="10" t="s">
        <v>58</v>
      </c>
      <c r="B120" s="16">
        <f aca="true" t="shared" si="29" ref="B120:P120">B119/B$8</f>
        <v>0</v>
      </c>
      <c r="C120" s="16">
        <f t="shared" si="29"/>
        <v>0</v>
      </c>
      <c r="D120" s="16">
        <f t="shared" si="29"/>
        <v>0</v>
      </c>
      <c r="E120" s="16">
        <f t="shared" si="29"/>
        <v>1.0889737991266375</v>
      </c>
      <c r="F120" s="16">
        <f t="shared" si="29"/>
        <v>0</v>
      </c>
      <c r="G120" s="16">
        <f t="shared" si="29"/>
        <v>0</v>
      </c>
      <c r="H120" s="16">
        <f t="shared" si="29"/>
        <v>0</v>
      </c>
      <c r="I120" s="16">
        <f t="shared" si="29"/>
        <v>0</v>
      </c>
      <c r="J120" s="16">
        <f t="shared" si="29"/>
        <v>0</v>
      </c>
      <c r="K120" s="16">
        <f t="shared" si="29"/>
        <v>0</v>
      </c>
      <c r="L120" s="16">
        <f t="shared" si="29"/>
        <v>0</v>
      </c>
      <c r="M120" s="16">
        <f t="shared" si="29"/>
        <v>0</v>
      </c>
      <c r="N120" s="16">
        <f t="shared" si="29"/>
        <v>0</v>
      </c>
      <c r="O120" s="16">
        <f t="shared" si="29"/>
        <v>0</v>
      </c>
      <c r="P120" s="16">
        <f t="shared" si="29"/>
        <v>0</v>
      </c>
    </row>
    <row r="121" spans="1:18" ht="12.75">
      <c r="A121" s="10" t="s">
        <v>62</v>
      </c>
      <c r="B121" s="6">
        <f aca="true" t="shared" si="30" ref="B121:P121">B120*$S119</f>
        <v>0</v>
      </c>
      <c r="C121" s="6">
        <f t="shared" si="30"/>
        <v>0</v>
      </c>
      <c r="D121" s="6">
        <f t="shared" si="30"/>
        <v>0</v>
      </c>
      <c r="E121" s="6">
        <f t="shared" si="30"/>
        <v>1</v>
      </c>
      <c r="F121" s="6">
        <f t="shared" si="30"/>
        <v>0</v>
      </c>
      <c r="G121" s="6">
        <f t="shared" si="30"/>
        <v>0</v>
      </c>
      <c r="H121" s="6">
        <f t="shared" si="30"/>
        <v>0</v>
      </c>
      <c r="I121" s="6">
        <f t="shared" si="30"/>
        <v>0</v>
      </c>
      <c r="J121" s="6">
        <f t="shared" si="30"/>
        <v>0</v>
      </c>
      <c r="K121" s="6">
        <f t="shared" si="30"/>
        <v>0</v>
      </c>
      <c r="L121" s="6">
        <f t="shared" si="30"/>
        <v>0</v>
      </c>
      <c r="M121" s="6">
        <f t="shared" si="30"/>
        <v>0</v>
      </c>
      <c r="N121" s="6">
        <f t="shared" si="30"/>
        <v>0</v>
      </c>
      <c r="O121" s="6">
        <f t="shared" si="30"/>
        <v>0</v>
      </c>
      <c r="P121" s="6">
        <f t="shared" si="30"/>
        <v>0</v>
      </c>
      <c r="Q121" s="6">
        <f>100-SUM(B119:P119)</f>
        <v>56.11</v>
      </c>
      <c r="R121" s="16">
        <f>(100*(B121*$B$8+C121*$C$8+D121*$D$8+E121*$E$8+F121*$F$8+G121*$G$8+H121*$H$8+I121*$I$8+J121*$J$8+K121*$K$8+L121*$L$8+M121*$M$8+N121*$N$8+O121*$O$8+P121*$P$8))/(100-Q121)</f>
        <v>91.8295739348371</v>
      </c>
    </row>
    <row r="123" spans="2:8" ht="12.75">
      <c r="B123" s="10" t="s">
        <v>34</v>
      </c>
      <c r="D123" s="6" t="s">
        <v>59</v>
      </c>
      <c r="E123" s="6" t="s">
        <v>60</v>
      </c>
      <c r="G123" s="6" t="s">
        <v>42</v>
      </c>
      <c r="H123" s="17">
        <v>2011</v>
      </c>
    </row>
    <row r="124" spans="2:19" ht="15">
      <c r="B124" s="11" t="s">
        <v>4</v>
      </c>
      <c r="C124" s="12" t="s">
        <v>5</v>
      </c>
      <c r="D124" s="12" t="s">
        <v>6</v>
      </c>
      <c r="E124" s="12" t="s">
        <v>7</v>
      </c>
      <c r="F124" s="12" t="s">
        <v>8</v>
      </c>
      <c r="G124" s="12" t="s">
        <v>9</v>
      </c>
      <c r="H124" s="11" t="s">
        <v>10</v>
      </c>
      <c r="I124" s="11" t="s">
        <v>12</v>
      </c>
      <c r="J124" s="11" t="s">
        <v>11</v>
      </c>
      <c r="K124" s="13" t="s">
        <v>13</v>
      </c>
      <c r="L124" s="13" t="s">
        <v>48</v>
      </c>
      <c r="M124" s="13" t="s">
        <v>49</v>
      </c>
      <c r="N124" s="13" t="s">
        <v>14</v>
      </c>
      <c r="O124" s="14" t="s">
        <v>15</v>
      </c>
      <c r="P124" s="14" t="s">
        <v>47</v>
      </c>
      <c r="Q124" s="15" t="s">
        <v>45</v>
      </c>
      <c r="R124" s="15" t="s">
        <v>44</v>
      </c>
      <c r="S124" s="15" t="s">
        <v>54</v>
      </c>
    </row>
    <row r="125" spans="1:19" ht="12.75">
      <c r="A125" s="10" t="s">
        <v>61</v>
      </c>
      <c r="B125" s="6">
        <v>0</v>
      </c>
      <c r="C125" s="6">
        <v>0</v>
      </c>
      <c r="D125" s="6">
        <v>0</v>
      </c>
      <c r="E125" s="6">
        <v>1.2</v>
      </c>
      <c r="F125" s="6">
        <v>52.68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S125" s="6">
        <f>1/SUM(B126:J126)</f>
        <v>1.0317827261844281</v>
      </c>
    </row>
    <row r="126" spans="1:16" ht="12.75">
      <c r="A126" s="10" t="s">
        <v>58</v>
      </c>
      <c r="B126" s="16">
        <f aca="true" t="shared" si="31" ref="B126:P126">B125/B$8</f>
        <v>0</v>
      </c>
      <c r="C126" s="16">
        <f t="shared" si="31"/>
        <v>0</v>
      </c>
      <c r="D126" s="16">
        <f t="shared" si="31"/>
        <v>0</v>
      </c>
      <c r="E126" s="16">
        <f t="shared" si="31"/>
        <v>0.029773719730051607</v>
      </c>
      <c r="F126" s="16">
        <f t="shared" si="31"/>
        <v>0.9394225796672432</v>
      </c>
      <c r="G126" s="16">
        <f t="shared" si="31"/>
        <v>0</v>
      </c>
      <c r="H126" s="16">
        <f t="shared" si="31"/>
        <v>0</v>
      </c>
      <c r="I126" s="16">
        <f t="shared" si="31"/>
        <v>0</v>
      </c>
      <c r="J126" s="16">
        <f t="shared" si="31"/>
        <v>0</v>
      </c>
      <c r="K126" s="16">
        <f t="shared" si="31"/>
        <v>0</v>
      </c>
      <c r="L126" s="16">
        <f t="shared" si="31"/>
        <v>0</v>
      </c>
      <c r="M126" s="16">
        <f t="shared" si="31"/>
        <v>0</v>
      </c>
      <c r="N126" s="16">
        <f t="shared" si="31"/>
        <v>0</v>
      </c>
      <c r="O126" s="16">
        <f t="shared" si="31"/>
        <v>0</v>
      </c>
      <c r="P126" s="16">
        <f t="shared" si="31"/>
        <v>0</v>
      </c>
    </row>
    <row r="127" spans="1:18" ht="12.75">
      <c r="A127" s="10" t="s">
        <v>62</v>
      </c>
      <c r="B127" s="6">
        <f aca="true" t="shared" si="32" ref="B127:P127">B126*$S125</f>
        <v>0</v>
      </c>
      <c r="C127" s="6">
        <f t="shared" si="32"/>
        <v>0</v>
      </c>
      <c r="D127" s="6">
        <f t="shared" si="32"/>
        <v>0</v>
      </c>
      <c r="E127" s="6">
        <f t="shared" si="32"/>
        <v>0.030720009711723742</v>
      </c>
      <c r="F127" s="6">
        <f t="shared" si="32"/>
        <v>0.9692799902882763</v>
      </c>
      <c r="G127" s="6">
        <f t="shared" si="32"/>
        <v>0</v>
      </c>
      <c r="H127" s="6">
        <f t="shared" si="32"/>
        <v>0</v>
      </c>
      <c r="I127" s="6">
        <f t="shared" si="32"/>
        <v>0</v>
      </c>
      <c r="J127" s="6">
        <f t="shared" si="32"/>
        <v>0</v>
      </c>
      <c r="K127" s="6">
        <f t="shared" si="32"/>
        <v>0</v>
      </c>
      <c r="L127" s="6">
        <f t="shared" si="32"/>
        <v>0</v>
      </c>
      <c r="M127" s="6">
        <f t="shared" si="32"/>
        <v>0</v>
      </c>
      <c r="N127" s="6">
        <f t="shared" si="32"/>
        <v>0</v>
      </c>
      <c r="O127" s="6">
        <f t="shared" si="32"/>
        <v>0</v>
      </c>
      <c r="P127" s="6">
        <f t="shared" si="32"/>
        <v>0</v>
      </c>
      <c r="Q127" s="6">
        <f>100-SUM(B125:P125)</f>
        <v>46.12</v>
      </c>
      <c r="R127" s="16">
        <f>(100*(B127*$B$8+C127*$C$8+D127*$D$8+E127*$E$8+F127*$F$8+G127*$G$8+H127*$H$8+I127*$I$8+J127*$J$8+K127*$K$8+L127*$L$8+M127*$M$8+N127*$N$8+O127*$O$8+P127*$P$8))/(100-Q127)</f>
        <v>103.17827261844279</v>
      </c>
    </row>
    <row r="129" spans="2:8" ht="12.75">
      <c r="B129" s="10" t="s">
        <v>35</v>
      </c>
      <c r="D129" s="6" t="s">
        <v>59</v>
      </c>
      <c r="E129" s="6" t="s">
        <v>60</v>
      </c>
      <c r="G129" s="6" t="s">
        <v>42</v>
      </c>
      <c r="H129" s="17">
        <v>2011</v>
      </c>
    </row>
    <row r="130" spans="2:19" ht="15">
      <c r="B130" s="11" t="s">
        <v>4</v>
      </c>
      <c r="C130" s="12" t="s">
        <v>5</v>
      </c>
      <c r="D130" s="12" t="s">
        <v>6</v>
      </c>
      <c r="E130" s="12" t="s">
        <v>7</v>
      </c>
      <c r="F130" s="12" t="s">
        <v>8</v>
      </c>
      <c r="G130" s="12" t="s">
        <v>9</v>
      </c>
      <c r="H130" s="11" t="s">
        <v>10</v>
      </c>
      <c r="I130" s="11" t="s">
        <v>12</v>
      </c>
      <c r="J130" s="11" t="s">
        <v>11</v>
      </c>
      <c r="K130" s="13" t="s">
        <v>13</v>
      </c>
      <c r="L130" s="13" t="s">
        <v>48</v>
      </c>
      <c r="M130" s="13" t="s">
        <v>49</v>
      </c>
      <c r="N130" s="13" t="s">
        <v>14</v>
      </c>
      <c r="O130" s="14" t="s">
        <v>15</v>
      </c>
      <c r="P130" s="14" t="s">
        <v>47</v>
      </c>
      <c r="Q130" s="15" t="s">
        <v>45</v>
      </c>
      <c r="R130" s="15" t="s">
        <v>44</v>
      </c>
      <c r="S130" s="15" t="s">
        <v>54</v>
      </c>
    </row>
    <row r="131" spans="1:19" ht="12.75">
      <c r="A131" s="10" t="s">
        <v>61</v>
      </c>
      <c r="B131" s="6">
        <v>0</v>
      </c>
      <c r="C131" s="6">
        <v>0</v>
      </c>
      <c r="D131" s="6">
        <v>0</v>
      </c>
      <c r="E131" s="6">
        <v>0</v>
      </c>
      <c r="F131" s="6">
        <v>1</v>
      </c>
      <c r="G131" s="6">
        <v>65</v>
      </c>
      <c r="H131" s="6">
        <v>2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S131" s="6">
        <f>1/SUM(B132:J132)</f>
        <v>1.5193537892355384</v>
      </c>
    </row>
    <row r="132" spans="1:16" ht="12.75">
      <c r="A132" s="10" t="s">
        <v>58</v>
      </c>
      <c r="B132" s="16">
        <f aca="true" t="shared" si="33" ref="B132:P132">B131/B$8</f>
        <v>0</v>
      </c>
      <c r="C132" s="16">
        <f t="shared" si="33"/>
        <v>0</v>
      </c>
      <c r="D132" s="16">
        <f t="shared" si="33"/>
        <v>0</v>
      </c>
      <c r="E132" s="16">
        <f t="shared" si="33"/>
        <v>0</v>
      </c>
      <c r="F132" s="16">
        <f t="shared" si="33"/>
        <v>0.017832623000517144</v>
      </c>
      <c r="G132" s="16">
        <f t="shared" si="33"/>
        <v>0.6272980823980158</v>
      </c>
      <c r="H132" s="16">
        <f t="shared" si="33"/>
        <v>0.013043846891325189</v>
      </c>
      <c r="I132" s="16">
        <f t="shared" si="33"/>
        <v>0</v>
      </c>
      <c r="J132" s="16">
        <f t="shared" si="33"/>
        <v>0</v>
      </c>
      <c r="K132" s="16">
        <f t="shared" si="33"/>
        <v>0</v>
      </c>
      <c r="L132" s="16">
        <f t="shared" si="33"/>
        <v>0</v>
      </c>
      <c r="M132" s="16">
        <f t="shared" si="33"/>
        <v>0</v>
      </c>
      <c r="N132" s="16">
        <f t="shared" si="33"/>
        <v>0</v>
      </c>
      <c r="O132" s="16">
        <f t="shared" si="33"/>
        <v>0</v>
      </c>
      <c r="P132" s="16">
        <f t="shared" si="33"/>
        <v>0</v>
      </c>
    </row>
    <row r="133" spans="1:18" ht="12.75">
      <c r="A133" s="10" t="s">
        <v>62</v>
      </c>
      <c r="B133" s="6">
        <f aca="true" t="shared" si="34" ref="B133:P133">B132*$S131</f>
        <v>0</v>
      </c>
      <c r="C133" s="6">
        <f t="shared" si="34"/>
        <v>0</v>
      </c>
      <c r="D133" s="6">
        <f t="shared" si="34"/>
        <v>0</v>
      </c>
      <c r="E133" s="6">
        <f t="shared" si="34"/>
        <v>0</v>
      </c>
      <c r="F133" s="6">
        <f t="shared" si="34"/>
        <v>0.02709406332784454</v>
      </c>
      <c r="G133" s="6">
        <f t="shared" si="34"/>
        <v>0.9530877184716122</v>
      </c>
      <c r="H133" s="6">
        <f t="shared" si="34"/>
        <v>0.019818218200543122</v>
      </c>
      <c r="I133" s="6">
        <f t="shared" si="34"/>
        <v>0</v>
      </c>
      <c r="J133" s="6">
        <f t="shared" si="34"/>
        <v>0</v>
      </c>
      <c r="K133" s="6">
        <f t="shared" si="34"/>
        <v>0</v>
      </c>
      <c r="L133" s="6">
        <f t="shared" si="34"/>
        <v>0</v>
      </c>
      <c r="M133" s="6">
        <f t="shared" si="34"/>
        <v>0</v>
      </c>
      <c r="N133" s="6">
        <f t="shared" si="34"/>
        <v>0</v>
      </c>
      <c r="O133" s="6">
        <f t="shared" si="34"/>
        <v>0</v>
      </c>
      <c r="P133" s="6">
        <f t="shared" si="34"/>
        <v>0</v>
      </c>
      <c r="Q133" s="6">
        <f>100-SUM(B131:P131)</f>
        <v>32</v>
      </c>
      <c r="R133" s="16">
        <f>(100*(B133*$B$8+C133*$C$8+D133*$D$8+E133*$E$8+F133*$F$8+G133*$G$8+H133*$H$8+I133*$I$8+J133*$J$8+K133*$K$8+L133*$L$8+M133*$M$8+N133*$N$8+O133*$O$8+P133*$P$8))/(100-Q133)</f>
        <v>151.93537892355383</v>
      </c>
    </row>
    <row r="134" spans="1:18" ht="12.75">
      <c r="A134" s="10"/>
      <c r="R134" s="16"/>
    </row>
    <row r="135" spans="2:8" ht="12.75">
      <c r="B135" s="10" t="s">
        <v>36</v>
      </c>
      <c r="D135" s="6" t="s">
        <v>59</v>
      </c>
      <c r="E135" s="6" t="s">
        <v>60</v>
      </c>
      <c r="G135" s="6" t="s">
        <v>42</v>
      </c>
      <c r="H135" s="17">
        <v>2011</v>
      </c>
    </row>
    <row r="136" spans="2:19" ht="15">
      <c r="B136" s="11" t="s">
        <v>4</v>
      </c>
      <c r="C136" s="12" t="s">
        <v>5</v>
      </c>
      <c r="D136" s="12" t="s">
        <v>6</v>
      </c>
      <c r="E136" s="12" t="s">
        <v>7</v>
      </c>
      <c r="F136" s="12" t="s">
        <v>8</v>
      </c>
      <c r="G136" s="12" t="s">
        <v>9</v>
      </c>
      <c r="H136" s="11" t="s">
        <v>10</v>
      </c>
      <c r="I136" s="11" t="s">
        <v>12</v>
      </c>
      <c r="J136" s="11" t="s">
        <v>11</v>
      </c>
      <c r="K136" s="13" t="s">
        <v>13</v>
      </c>
      <c r="L136" s="13" t="s">
        <v>48</v>
      </c>
      <c r="M136" s="13" t="s">
        <v>49</v>
      </c>
      <c r="N136" s="13" t="s">
        <v>14</v>
      </c>
      <c r="O136" s="14" t="s">
        <v>15</v>
      </c>
      <c r="P136" s="14" t="s">
        <v>47</v>
      </c>
      <c r="Q136" s="15" t="s">
        <v>45</v>
      </c>
      <c r="R136" s="15" t="s">
        <v>44</v>
      </c>
      <c r="S136" s="15" t="s">
        <v>54</v>
      </c>
    </row>
    <row r="137" spans="1:19" ht="12.75">
      <c r="A137" s="10" t="s">
        <v>61</v>
      </c>
      <c r="B137" s="6">
        <v>0</v>
      </c>
      <c r="C137" s="6">
        <v>0</v>
      </c>
      <c r="D137" s="6">
        <v>0</v>
      </c>
      <c r="E137" s="6">
        <v>0</v>
      </c>
      <c r="F137" s="6">
        <v>0</v>
      </c>
      <c r="G137" s="6">
        <v>0</v>
      </c>
      <c r="H137" s="6">
        <v>77.7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S137" s="6">
        <f>1/SUM(B138:J138)</f>
        <v>1.9733462033462035</v>
      </c>
    </row>
    <row r="138" spans="1:16" ht="12.75">
      <c r="A138" s="10" t="s">
        <v>58</v>
      </c>
      <c r="B138" s="16">
        <f aca="true" t="shared" si="35" ref="B138:P138">B137/B$8</f>
        <v>0</v>
      </c>
      <c r="C138" s="16">
        <f t="shared" si="35"/>
        <v>0</v>
      </c>
      <c r="D138" s="16">
        <f t="shared" si="35"/>
        <v>0</v>
      </c>
      <c r="E138" s="16">
        <f t="shared" si="35"/>
        <v>0</v>
      </c>
      <c r="F138" s="16">
        <f t="shared" si="35"/>
        <v>0</v>
      </c>
      <c r="G138" s="16">
        <f t="shared" si="35"/>
        <v>0</v>
      </c>
      <c r="H138" s="16">
        <f t="shared" si="35"/>
        <v>0.5067534517279836</v>
      </c>
      <c r="I138" s="16">
        <f t="shared" si="35"/>
        <v>0</v>
      </c>
      <c r="J138" s="16">
        <f t="shared" si="35"/>
        <v>0</v>
      </c>
      <c r="K138" s="16">
        <f t="shared" si="35"/>
        <v>0</v>
      </c>
      <c r="L138" s="16">
        <f t="shared" si="35"/>
        <v>0</v>
      </c>
      <c r="M138" s="16">
        <f t="shared" si="35"/>
        <v>0</v>
      </c>
      <c r="N138" s="16">
        <f t="shared" si="35"/>
        <v>0</v>
      </c>
      <c r="O138" s="16">
        <f t="shared" si="35"/>
        <v>0</v>
      </c>
      <c r="P138" s="16">
        <f t="shared" si="35"/>
        <v>0</v>
      </c>
    </row>
    <row r="139" spans="1:18" ht="12.75">
      <c r="A139" s="10" t="s">
        <v>62</v>
      </c>
      <c r="B139" s="6">
        <f aca="true" t="shared" si="36" ref="B139:P139">B138*$S137</f>
        <v>0</v>
      </c>
      <c r="C139" s="6">
        <f t="shared" si="36"/>
        <v>0</v>
      </c>
      <c r="D139" s="6">
        <f t="shared" si="36"/>
        <v>0</v>
      </c>
      <c r="E139" s="6">
        <f t="shared" si="36"/>
        <v>0</v>
      </c>
      <c r="F139" s="6">
        <f t="shared" si="36"/>
        <v>0</v>
      </c>
      <c r="G139" s="6">
        <f t="shared" si="36"/>
        <v>0</v>
      </c>
      <c r="H139" s="6">
        <f t="shared" si="36"/>
        <v>1</v>
      </c>
      <c r="I139" s="6">
        <f t="shared" si="36"/>
        <v>0</v>
      </c>
      <c r="J139" s="6">
        <f t="shared" si="36"/>
        <v>0</v>
      </c>
      <c r="K139" s="6">
        <f t="shared" si="36"/>
        <v>0</v>
      </c>
      <c r="L139" s="6">
        <f t="shared" si="36"/>
        <v>0</v>
      </c>
      <c r="M139" s="6">
        <f t="shared" si="36"/>
        <v>0</v>
      </c>
      <c r="N139" s="6">
        <f t="shared" si="36"/>
        <v>0</v>
      </c>
      <c r="O139" s="6">
        <f t="shared" si="36"/>
        <v>0</v>
      </c>
      <c r="P139" s="6">
        <f t="shared" si="36"/>
        <v>0</v>
      </c>
      <c r="Q139" s="6">
        <f>100-SUM(B137:P137)</f>
        <v>22.299999999999997</v>
      </c>
      <c r="R139" s="16">
        <f>(100*(B139*$B$8+C139*$C$8+D139*$D$8+E139*$E$8+F139*$F$8+G139*$G$8+H139*$H$8+I139*$I$8+J139*$J$8+K139*$K$8+L139*$L$8+M139*$M$8+N139*$N$8+O139*$O$8+P139*$P$8))/(100-Q139)</f>
        <v>197.33462033462035</v>
      </c>
    </row>
    <row r="141" spans="2:8" ht="12.75">
      <c r="B141" s="10" t="s">
        <v>37</v>
      </c>
      <c r="D141" s="6" t="s">
        <v>59</v>
      </c>
      <c r="E141" s="6" t="s">
        <v>60</v>
      </c>
      <c r="G141" s="6" t="s">
        <v>42</v>
      </c>
      <c r="H141" s="17">
        <v>2011</v>
      </c>
    </row>
    <row r="142" spans="2:19" ht="15">
      <c r="B142" s="11" t="s">
        <v>4</v>
      </c>
      <c r="C142" s="12" t="s">
        <v>5</v>
      </c>
      <c r="D142" s="12" t="s">
        <v>6</v>
      </c>
      <c r="E142" s="12" t="s">
        <v>7</v>
      </c>
      <c r="F142" s="12" t="s">
        <v>8</v>
      </c>
      <c r="G142" s="12" t="s">
        <v>9</v>
      </c>
      <c r="H142" s="11" t="s">
        <v>10</v>
      </c>
      <c r="I142" s="11" t="s">
        <v>12</v>
      </c>
      <c r="J142" s="11" t="s">
        <v>11</v>
      </c>
      <c r="K142" s="13" t="s">
        <v>13</v>
      </c>
      <c r="L142" s="13" t="s">
        <v>48</v>
      </c>
      <c r="M142" s="13" t="s">
        <v>49</v>
      </c>
      <c r="N142" s="13" t="s">
        <v>14</v>
      </c>
      <c r="O142" s="14" t="s">
        <v>15</v>
      </c>
      <c r="P142" s="14" t="s">
        <v>47</v>
      </c>
      <c r="Q142" s="15" t="s">
        <v>45</v>
      </c>
      <c r="R142" s="15" t="s">
        <v>44</v>
      </c>
      <c r="S142" s="15" t="s">
        <v>54</v>
      </c>
    </row>
    <row r="143" spans="1:19" ht="12.75">
      <c r="A143" s="10" t="s">
        <v>61</v>
      </c>
      <c r="B143" s="6">
        <v>0</v>
      </c>
      <c r="C143" s="6">
        <v>0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100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S143" s="6">
        <f>1/SUM(B144:J144)</f>
        <v>0.81389</v>
      </c>
    </row>
    <row r="144" spans="1:16" ht="12.75">
      <c r="A144" s="10" t="s">
        <v>58</v>
      </c>
      <c r="B144" s="16">
        <f aca="true" t="shared" si="37" ref="B144:P144">B143/B$8</f>
        <v>0</v>
      </c>
      <c r="C144" s="16">
        <f t="shared" si="37"/>
        <v>0</v>
      </c>
      <c r="D144" s="16">
        <f t="shared" si="37"/>
        <v>0</v>
      </c>
      <c r="E144" s="16">
        <f t="shared" si="37"/>
        <v>0</v>
      </c>
      <c r="F144" s="16">
        <f t="shared" si="37"/>
        <v>0</v>
      </c>
      <c r="G144" s="16">
        <f t="shared" si="37"/>
        <v>0</v>
      </c>
      <c r="H144" s="16">
        <f t="shared" si="37"/>
        <v>0</v>
      </c>
      <c r="I144" s="16">
        <f t="shared" si="37"/>
        <v>1.2286672646180687</v>
      </c>
      <c r="J144" s="16">
        <f t="shared" si="37"/>
        <v>0</v>
      </c>
      <c r="K144" s="16">
        <f t="shared" si="37"/>
        <v>0</v>
      </c>
      <c r="L144" s="16">
        <f t="shared" si="37"/>
        <v>0</v>
      </c>
      <c r="M144" s="16">
        <f t="shared" si="37"/>
        <v>0</v>
      </c>
      <c r="N144" s="16">
        <f t="shared" si="37"/>
        <v>0</v>
      </c>
      <c r="O144" s="16">
        <f t="shared" si="37"/>
        <v>0</v>
      </c>
      <c r="P144" s="16">
        <f t="shared" si="37"/>
        <v>0</v>
      </c>
    </row>
    <row r="145" spans="1:18" ht="12.75">
      <c r="A145" s="10" t="s">
        <v>62</v>
      </c>
      <c r="B145" s="6">
        <f aca="true" t="shared" si="38" ref="B145:P145">B144*$S143</f>
        <v>0</v>
      </c>
      <c r="C145" s="6">
        <f t="shared" si="38"/>
        <v>0</v>
      </c>
      <c r="D145" s="6">
        <f t="shared" si="38"/>
        <v>0</v>
      </c>
      <c r="E145" s="6">
        <f t="shared" si="38"/>
        <v>0</v>
      </c>
      <c r="F145" s="6">
        <f t="shared" si="38"/>
        <v>0</v>
      </c>
      <c r="G145" s="6">
        <f t="shared" si="38"/>
        <v>0</v>
      </c>
      <c r="H145" s="6">
        <f t="shared" si="38"/>
        <v>0</v>
      </c>
      <c r="I145" s="6">
        <f t="shared" si="38"/>
        <v>1</v>
      </c>
      <c r="J145" s="6">
        <f t="shared" si="38"/>
        <v>0</v>
      </c>
      <c r="K145" s="6">
        <f t="shared" si="38"/>
        <v>0</v>
      </c>
      <c r="L145" s="6">
        <f t="shared" si="38"/>
        <v>0</v>
      </c>
      <c r="M145" s="6">
        <f t="shared" si="38"/>
        <v>0</v>
      </c>
      <c r="N145" s="6">
        <f t="shared" si="38"/>
        <v>0</v>
      </c>
      <c r="O145" s="6">
        <f t="shared" si="38"/>
        <v>0</v>
      </c>
      <c r="P145" s="6">
        <f t="shared" si="38"/>
        <v>0</v>
      </c>
      <c r="Q145" s="6">
        <f>100-SUM(B143:P143)</f>
        <v>0</v>
      </c>
      <c r="R145" s="16">
        <f>(100*(B145*$B$8+C145*$C$8+D145*$D$8+E145*$E$8+F145*$F$8+G145*$G$8+H145*$H$8+I145*$I$8+J145*$J$8+K145*$K$8+L145*$L$8+M145*$M$8+N145*$N$8+O145*$O$8+P145*$P$8))/(100-Q145)</f>
        <v>81.389</v>
      </c>
    </row>
    <row r="147" spans="2:8" ht="12.75">
      <c r="B147" s="10" t="s">
        <v>38</v>
      </c>
      <c r="D147" s="6" t="s">
        <v>59</v>
      </c>
      <c r="G147" s="6" t="s">
        <v>42</v>
      </c>
      <c r="H147" s="17"/>
    </row>
    <row r="148" spans="2:19" ht="15">
      <c r="B148" s="11" t="s">
        <v>4</v>
      </c>
      <c r="C148" s="12" t="s">
        <v>5</v>
      </c>
      <c r="D148" s="12" t="s">
        <v>6</v>
      </c>
      <c r="E148" s="12" t="s">
        <v>7</v>
      </c>
      <c r="F148" s="12" t="s">
        <v>8</v>
      </c>
      <c r="G148" s="12" t="s">
        <v>9</v>
      </c>
      <c r="H148" s="11" t="s">
        <v>10</v>
      </c>
      <c r="I148" s="11" t="s">
        <v>12</v>
      </c>
      <c r="J148" s="11" t="s">
        <v>11</v>
      </c>
      <c r="K148" s="13" t="s">
        <v>13</v>
      </c>
      <c r="L148" s="13" t="s">
        <v>48</v>
      </c>
      <c r="M148" s="13" t="s">
        <v>49</v>
      </c>
      <c r="N148" s="13" t="s">
        <v>14</v>
      </c>
      <c r="O148" s="14" t="s">
        <v>15</v>
      </c>
      <c r="P148" s="14" t="s">
        <v>47</v>
      </c>
      <c r="Q148" s="15" t="s">
        <v>45</v>
      </c>
      <c r="R148" s="15" t="s">
        <v>44</v>
      </c>
      <c r="S148" s="15" t="s">
        <v>54</v>
      </c>
    </row>
    <row r="149" spans="1:19" ht="12.75">
      <c r="A149" s="10" t="s">
        <v>61</v>
      </c>
      <c r="B149" s="6">
        <v>0</v>
      </c>
      <c r="C149" s="6">
        <v>16.26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36.52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S149" s="6">
        <f>1/SUM(B150:J150)</f>
        <v>3.811746617466174</v>
      </c>
    </row>
    <row r="150" spans="1:16" ht="12.75">
      <c r="A150" s="10" t="s">
        <v>58</v>
      </c>
      <c r="B150" s="16">
        <f aca="true" t="shared" si="39" ref="B150:P150">B149/B$8</f>
        <v>0</v>
      </c>
      <c r="C150" s="16">
        <f t="shared" si="39"/>
        <v>0.2623469239581149</v>
      </c>
      <c r="D150" s="16">
        <f t="shared" si="39"/>
        <v>0</v>
      </c>
      <c r="E150" s="16">
        <f t="shared" si="39"/>
        <v>0</v>
      </c>
      <c r="F150" s="16">
        <f t="shared" si="39"/>
        <v>0</v>
      </c>
      <c r="G150" s="16">
        <f t="shared" si="39"/>
        <v>0</v>
      </c>
      <c r="H150" s="16">
        <f t="shared" si="39"/>
        <v>0</v>
      </c>
      <c r="I150" s="16">
        <f t="shared" si="39"/>
        <v>0</v>
      </c>
      <c r="J150" s="16">
        <f t="shared" si="39"/>
        <v>0</v>
      </c>
      <c r="K150" s="16">
        <f t="shared" si="39"/>
        <v>0.5245694422499605</v>
      </c>
      <c r="L150" s="16">
        <f t="shared" si="39"/>
        <v>0</v>
      </c>
      <c r="M150" s="16">
        <f t="shared" si="39"/>
        <v>0</v>
      </c>
      <c r="N150" s="16">
        <f t="shared" si="39"/>
        <v>0</v>
      </c>
      <c r="O150" s="16">
        <f t="shared" si="39"/>
        <v>0</v>
      </c>
      <c r="P150" s="16">
        <f t="shared" si="39"/>
        <v>0</v>
      </c>
    </row>
    <row r="151" spans="1:18" ht="12.75">
      <c r="A151" s="10" t="s">
        <v>62</v>
      </c>
      <c r="B151" s="6">
        <f aca="true" t="shared" si="40" ref="B151:P151">B150*$S149</f>
        <v>0</v>
      </c>
      <c r="C151" s="6">
        <f t="shared" si="40"/>
        <v>1</v>
      </c>
      <c r="D151" s="6">
        <f t="shared" si="40"/>
        <v>0</v>
      </c>
      <c r="E151" s="6">
        <f t="shared" si="40"/>
        <v>0</v>
      </c>
      <c r="F151" s="6">
        <f t="shared" si="40"/>
        <v>0</v>
      </c>
      <c r="G151" s="6">
        <f t="shared" si="40"/>
        <v>0</v>
      </c>
      <c r="H151" s="6">
        <f t="shared" si="40"/>
        <v>0</v>
      </c>
      <c r="I151" s="6">
        <f t="shared" si="40"/>
        <v>0</v>
      </c>
      <c r="J151" s="6">
        <f t="shared" si="40"/>
        <v>0</v>
      </c>
      <c r="K151" s="6">
        <f t="shared" si="40"/>
        <v>1.9995257971224045</v>
      </c>
      <c r="L151" s="6">
        <f t="shared" si="40"/>
        <v>0</v>
      </c>
      <c r="M151" s="6">
        <f t="shared" si="40"/>
        <v>0</v>
      </c>
      <c r="N151" s="6">
        <f t="shared" si="40"/>
        <v>0</v>
      </c>
      <c r="O151" s="6">
        <f t="shared" si="40"/>
        <v>0</v>
      </c>
      <c r="P151" s="6">
        <f t="shared" si="40"/>
        <v>0</v>
      </c>
      <c r="Q151" s="6">
        <f>100-SUM(B149:P149)</f>
        <v>47.22</v>
      </c>
      <c r="R151" s="16">
        <f>(100*(B151*$B$8+C151*$C$8+D151*$D$8+E151*$E$8+F151*$F$8+G151*$G$8+H151*$H$8+I151*$I$8+J151*$J$8+K151*$K$8+L151*$L$8+M151*$M$8+N151*$N$8+O151*$O$8+P151*$P$8))/(100-Q151)</f>
        <v>381.17466174661746</v>
      </c>
    </row>
    <row r="153" spans="2:8" ht="12.75">
      <c r="B153" s="10" t="s">
        <v>39</v>
      </c>
      <c r="D153" s="6" t="s">
        <v>59</v>
      </c>
      <c r="G153" s="6" t="s">
        <v>42</v>
      </c>
      <c r="H153" s="17"/>
    </row>
    <row r="154" spans="2:19" ht="15">
      <c r="B154" s="11" t="s">
        <v>4</v>
      </c>
      <c r="C154" s="12" t="s">
        <v>5</v>
      </c>
      <c r="D154" s="12" t="s">
        <v>6</v>
      </c>
      <c r="E154" s="12" t="s">
        <v>7</v>
      </c>
      <c r="F154" s="12" t="s">
        <v>8</v>
      </c>
      <c r="G154" s="12" t="s">
        <v>9</v>
      </c>
      <c r="H154" s="11" t="s">
        <v>10</v>
      </c>
      <c r="I154" s="11" t="s">
        <v>12</v>
      </c>
      <c r="J154" s="11" t="s">
        <v>11</v>
      </c>
      <c r="K154" s="13" t="s">
        <v>13</v>
      </c>
      <c r="L154" s="13" t="s">
        <v>48</v>
      </c>
      <c r="M154" s="13" t="s">
        <v>49</v>
      </c>
      <c r="N154" s="13" t="s">
        <v>14</v>
      </c>
      <c r="O154" s="14" t="s">
        <v>15</v>
      </c>
      <c r="P154" s="14" t="s">
        <v>47</v>
      </c>
      <c r="Q154" s="15" t="s">
        <v>45</v>
      </c>
      <c r="R154" s="15" t="s">
        <v>44</v>
      </c>
      <c r="S154" s="15" t="s">
        <v>54</v>
      </c>
    </row>
    <row r="155" spans="1:19" ht="12.75">
      <c r="A155" s="10" t="s">
        <v>61</v>
      </c>
      <c r="B155" s="6">
        <v>0</v>
      </c>
      <c r="C155" s="6">
        <v>4</v>
      </c>
      <c r="D155" s="6">
        <v>0.5</v>
      </c>
      <c r="E155" s="6">
        <v>4</v>
      </c>
      <c r="F155" s="6">
        <v>24</v>
      </c>
      <c r="G155" s="6">
        <v>0</v>
      </c>
      <c r="H155" s="6">
        <v>0</v>
      </c>
      <c r="I155" s="6">
        <v>0</v>
      </c>
      <c r="J155" s="6">
        <v>0</v>
      </c>
      <c r="K155" s="6">
        <v>25</v>
      </c>
      <c r="L155" s="6">
        <v>0.5</v>
      </c>
      <c r="M155" s="6">
        <v>0</v>
      </c>
      <c r="N155" s="6">
        <v>2</v>
      </c>
      <c r="O155" s="6">
        <v>14</v>
      </c>
      <c r="P155" s="6">
        <v>0</v>
      </c>
      <c r="S155" s="6">
        <f>1/SUM(B156:J156)</f>
        <v>1.6748320016590112</v>
      </c>
    </row>
    <row r="156" spans="1:16" ht="12.75">
      <c r="A156" s="10" t="s">
        <v>58</v>
      </c>
      <c r="B156" s="16">
        <f aca="true" t="shared" si="41" ref="B156:P156">B155/B$8</f>
        <v>0</v>
      </c>
      <c r="C156" s="16">
        <f t="shared" si="41"/>
        <v>0.06453798867358299</v>
      </c>
      <c r="D156" s="16">
        <f t="shared" si="41"/>
        <v>0.005308137374595255</v>
      </c>
      <c r="E156" s="16">
        <f t="shared" si="41"/>
        <v>0.09924573243350536</v>
      </c>
      <c r="F156" s="16">
        <f t="shared" si="41"/>
        <v>0.4279829520124115</v>
      </c>
      <c r="G156" s="16">
        <f t="shared" si="41"/>
        <v>0</v>
      </c>
      <c r="H156" s="16">
        <f t="shared" si="41"/>
        <v>0</v>
      </c>
      <c r="I156" s="16">
        <f t="shared" si="41"/>
        <v>0</v>
      </c>
      <c r="J156" s="16">
        <f t="shared" si="41"/>
        <v>0</v>
      </c>
      <c r="K156" s="16">
        <f t="shared" si="41"/>
        <v>0.35909737284362026</v>
      </c>
      <c r="L156" s="16">
        <f t="shared" si="41"/>
        <v>0.0031311252637973032</v>
      </c>
      <c r="M156" s="16">
        <f t="shared" si="41"/>
        <v>0</v>
      </c>
      <c r="N156" s="16">
        <f t="shared" si="41"/>
        <v>0.01961534312138955</v>
      </c>
      <c r="O156" s="16">
        <f t="shared" si="41"/>
        <v>0.23300712336062845</v>
      </c>
      <c r="P156" s="16">
        <f t="shared" si="41"/>
        <v>0</v>
      </c>
    </row>
    <row r="157" spans="1:18" ht="12.75">
      <c r="A157" s="10" t="s">
        <v>62</v>
      </c>
      <c r="B157" s="6">
        <f aca="true" t="shared" si="42" ref="B157:P157">B156*$S155</f>
        <v>0</v>
      </c>
      <c r="C157" s="6">
        <f t="shared" si="42"/>
        <v>0.10809028875322359</v>
      </c>
      <c r="D157" s="6">
        <f t="shared" si="42"/>
        <v>0.00889023834417438</v>
      </c>
      <c r="E157" s="6">
        <f t="shared" si="42"/>
        <v>0.16621992870772243</v>
      </c>
      <c r="F157" s="6">
        <f t="shared" si="42"/>
        <v>0.7167995441948797</v>
      </c>
      <c r="G157" s="6">
        <f t="shared" si="42"/>
        <v>0</v>
      </c>
      <c r="H157" s="6">
        <f t="shared" si="42"/>
        <v>0</v>
      </c>
      <c r="I157" s="6">
        <f t="shared" si="42"/>
        <v>0</v>
      </c>
      <c r="J157" s="6">
        <f t="shared" si="42"/>
        <v>0</v>
      </c>
      <c r="K157" s="6">
        <f t="shared" si="42"/>
        <v>0.6014277717501728</v>
      </c>
      <c r="L157" s="6">
        <f t="shared" si="42"/>
        <v>0.005244108793010737</v>
      </c>
      <c r="M157" s="6">
        <f t="shared" si="42"/>
        <v>0</v>
      </c>
      <c r="N157" s="6">
        <f t="shared" si="42"/>
        <v>0.03285240438322518</v>
      </c>
      <c r="O157" s="6">
        <f t="shared" si="42"/>
        <v>0.3902477868188895</v>
      </c>
      <c r="P157" s="6">
        <f t="shared" si="42"/>
        <v>0</v>
      </c>
      <c r="Q157" s="6">
        <f>100-SUM(B155:P155)</f>
        <v>26</v>
      </c>
      <c r="R157" s="16">
        <f>(100*(B157*$B$8+C157*$C$8+D157*$D$8+E157*$E$8+F157*$F$8+G157*$G$8+H157*$H$8+I157*$I$8+J157*$J$8+K157*$K$8+L157*$L$8+M157*$M$8+N157*$N$8+O157*$O$8+P157*$P$8))/(100-Q157)</f>
        <v>167.4832001659011</v>
      </c>
    </row>
    <row r="159" spans="2:8" ht="12.75">
      <c r="B159" s="10" t="s">
        <v>40</v>
      </c>
      <c r="D159" s="6" t="s">
        <v>59</v>
      </c>
      <c r="G159" s="6" t="s">
        <v>42</v>
      </c>
      <c r="H159" s="17"/>
    </row>
    <row r="160" spans="2:19" ht="15">
      <c r="B160" s="11" t="s">
        <v>4</v>
      </c>
      <c r="C160" s="12" t="s">
        <v>5</v>
      </c>
      <c r="D160" s="12" t="s">
        <v>6</v>
      </c>
      <c r="E160" s="12" t="s">
        <v>7</v>
      </c>
      <c r="F160" s="12" t="s">
        <v>8</v>
      </c>
      <c r="G160" s="12" t="s">
        <v>9</v>
      </c>
      <c r="H160" s="11" t="s">
        <v>10</v>
      </c>
      <c r="I160" s="11" t="s">
        <v>12</v>
      </c>
      <c r="J160" s="11" t="s">
        <v>11</v>
      </c>
      <c r="K160" s="13" t="s">
        <v>13</v>
      </c>
      <c r="L160" s="13" t="s">
        <v>48</v>
      </c>
      <c r="M160" s="13" t="s">
        <v>49</v>
      </c>
      <c r="N160" s="13" t="s">
        <v>14</v>
      </c>
      <c r="O160" s="14" t="s">
        <v>15</v>
      </c>
      <c r="P160" s="14" t="s">
        <v>47</v>
      </c>
      <c r="Q160" s="15" t="s">
        <v>45</v>
      </c>
      <c r="R160" s="15" t="s">
        <v>44</v>
      </c>
      <c r="S160" s="15" t="s">
        <v>54</v>
      </c>
    </row>
    <row r="161" spans="1:19" ht="12.75">
      <c r="A161" s="10" t="s">
        <v>61</v>
      </c>
      <c r="B161" s="6">
        <v>0</v>
      </c>
      <c r="C161" s="6">
        <v>0</v>
      </c>
      <c r="D161" s="6">
        <v>0.01</v>
      </c>
      <c r="E161" s="6">
        <v>0.224</v>
      </c>
      <c r="F161" s="6">
        <v>26</v>
      </c>
      <c r="G161" s="6">
        <v>0.03</v>
      </c>
      <c r="H161" s="6">
        <v>0</v>
      </c>
      <c r="I161" s="6">
        <v>0</v>
      </c>
      <c r="J161" s="6">
        <v>0</v>
      </c>
      <c r="K161" s="6">
        <v>47.5</v>
      </c>
      <c r="L161" s="6">
        <v>0.05</v>
      </c>
      <c r="M161" s="6">
        <v>0</v>
      </c>
      <c r="N161" s="6">
        <v>0.1</v>
      </c>
      <c r="O161" s="6">
        <v>0.5</v>
      </c>
      <c r="P161" s="6">
        <v>0</v>
      </c>
      <c r="S161" s="6">
        <f>1/SUM(B162:J162)</f>
        <v>2.1294644361718245</v>
      </c>
    </row>
    <row r="162" spans="1:16" ht="12.75">
      <c r="A162" s="10" t="s">
        <v>58</v>
      </c>
      <c r="B162" s="16">
        <f aca="true" t="shared" si="43" ref="B162:P162">B161/B$8</f>
        <v>0</v>
      </c>
      <c r="C162" s="16">
        <f t="shared" si="43"/>
        <v>0</v>
      </c>
      <c r="D162" s="16">
        <f t="shared" si="43"/>
        <v>0.0001061627474919051</v>
      </c>
      <c r="E162" s="16">
        <f t="shared" si="43"/>
        <v>0.0055577610162763</v>
      </c>
      <c r="F162" s="16">
        <f t="shared" si="43"/>
        <v>0.46364819801344576</v>
      </c>
      <c r="G162" s="16">
        <f t="shared" si="43"/>
        <v>0.0002895221918760073</v>
      </c>
      <c r="H162" s="16">
        <f t="shared" si="43"/>
        <v>0</v>
      </c>
      <c r="I162" s="16">
        <f t="shared" si="43"/>
        <v>0</v>
      </c>
      <c r="J162" s="16">
        <f t="shared" si="43"/>
        <v>0</v>
      </c>
      <c r="K162" s="16">
        <f t="shared" si="43"/>
        <v>0.6822850084028785</v>
      </c>
      <c r="L162" s="16">
        <f t="shared" si="43"/>
        <v>0.0003131125263797303</v>
      </c>
      <c r="M162" s="16">
        <f t="shared" si="43"/>
        <v>0</v>
      </c>
      <c r="N162" s="16">
        <f t="shared" si="43"/>
        <v>0.0009807671560694777</v>
      </c>
      <c r="O162" s="16">
        <f t="shared" si="43"/>
        <v>0.008321682977165302</v>
      </c>
      <c r="P162" s="16">
        <f t="shared" si="43"/>
        <v>0</v>
      </c>
    </row>
    <row r="163" spans="1:18" ht="12.75">
      <c r="A163" s="10" t="s">
        <v>62</v>
      </c>
      <c r="B163" s="6">
        <f aca="true" t="shared" si="44" ref="B163:P163">B162*$S161</f>
        <v>0</v>
      </c>
      <c r="C163" s="6">
        <f t="shared" si="44"/>
        <v>0</v>
      </c>
      <c r="D163" s="6">
        <f t="shared" si="44"/>
        <v>0.00022606979523030147</v>
      </c>
      <c r="E163" s="6">
        <f t="shared" si="44"/>
        <v>0.011835054428902557</v>
      </c>
      <c r="F163" s="6">
        <f t="shared" si="44"/>
        <v>0.9873223485647847</v>
      </c>
      <c r="G163" s="6">
        <f t="shared" si="44"/>
        <v>0.0006165272110824726</v>
      </c>
      <c r="H163" s="6">
        <f t="shared" si="44"/>
        <v>0</v>
      </c>
      <c r="I163" s="6">
        <f t="shared" si="44"/>
        <v>0</v>
      </c>
      <c r="J163" s="6">
        <f t="shared" si="44"/>
        <v>0</v>
      </c>
      <c r="K163" s="6">
        <f t="shared" si="44"/>
        <v>1.4529016607271243</v>
      </c>
      <c r="L163" s="6">
        <f t="shared" si="44"/>
        <v>0.0006667619894455479</v>
      </c>
      <c r="M163" s="6">
        <f t="shared" si="44"/>
        <v>0</v>
      </c>
      <c r="N163" s="6">
        <f t="shared" si="44"/>
        <v>0.002088508779015334</v>
      </c>
      <c r="O163" s="6">
        <f t="shared" si="44"/>
        <v>0.01772072794896998</v>
      </c>
      <c r="P163" s="6">
        <f t="shared" si="44"/>
        <v>0</v>
      </c>
      <c r="Q163" s="6">
        <f>100-SUM(B161:P161)</f>
        <v>25.586</v>
      </c>
      <c r="R163" s="16">
        <f>(100*(B163*$B$8+C163*$C$8+D163*$D$8+E163*$E$8+F163*$F$8+G163*$G$8+H163*$H$8+I163*$I$8+J163*$J$8+K163*$K$8+L163*$L$8+M163*$M$8+N163*$N$8+O163*$O$8+P163*$P$8))/(100-Q163)</f>
        <v>212.9464436171824</v>
      </c>
    </row>
    <row r="164" spans="1:18" ht="12.75">
      <c r="A164" s="10"/>
      <c r="R164" s="16"/>
    </row>
    <row r="165" spans="2:8" ht="12.75">
      <c r="B165" s="10" t="s">
        <v>41</v>
      </c>
      <c r="D165" s="6" t="s">
        <v>59</v>
      </c>
      <c r="E165" s="6" t="s">
        <v>60</v>
      </c>
      <c r="G165" s="6" t="s">
        <v>42</v>
      </c>
      <c r="H165" s="17">
        <v>2011</v>
      </c>
    </row>
    <row r="166" spans="2:19" ht="15">
      <c r="B166" s="11" t="s">
        <v>4</v>
      </c>
      <c r="C166" s="12" t="s">
        <v>5</v>
      </c>
      <c r="D166" s="12" t="s">
        <v>6</v>
      </c>
      <c r="E166" s="12" t="s">
        <v>7</v>
      </c>
      <c r="F166" s="12" t="s">
        <v>8</v>
      </c>
      <c r="G166" s="12" t="s">
        <v>9</v>
      </c>
      <c r="H166" s="11" t="s">
        <v>10</v>
      </c>
      <c r="I166" s="11" t="s">
        <v>12</v>
      </c>
      <c r="J166" s="11" t="s">
        <v>11</v>
      </c>
      <c r="K166" s="13" t="s">
        <v>13</v>
      </c>
      <c r="L166" s="13" t="s">
        <v>48</v>
      </c>
      <c r="M166" s="13" t="s">
        <v>49</v>
      </c>
      <c r="N166" s="13" t="s">
        <v>14</v>
      </c>
      <c r="O166" s="14" t="s">
        <v>15</v>
      </c>
      <c r="P166" s="14" t="s">
        <v>47</v>
      </c>
      <c r="Q166" s="15" t="s">
        <v>45</v>
      </c>
      <c r="R166" s="15" t="s">
        <v>44</v>
      </c>
      <c r="S166" s="15" t="s">
        <v>54</v>
      </c>
    </row>
    <row r="167" spans="1:19" ht="12.75">
      <c r="A167" s="10" t="s">
        <v>61</v>
      </c>
      <c r="B167" s="6">
        <v>0</v>
      </c>
      <c r="C167" s="6">
        <v>0</v>
      </c>
      <c r="D167" s="6">
        <v>0</v>
      </c>
      <c r="E167" s="6">
        <v>16.35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S167" s="6">
        <f>1/SUM(B168:J168)</f>
        <v>2.465076452599388</v>
      </c>
    </row>
    <row r="168" spans="1:16" ht="12.75">
      <c r="A168" s="10" t="s">
        <v>58</v>
      </c>
      <c r="B168" s="16">
        <f aca="true" t="shared" si="45" ref="B168:P168">B167/B$8</f>
        <v>0</v>
      </c>
      <c r="C168" s="16">
        <f t="shared" si="45"/>
        <v>0</v>
      </c>
      <c r="D168" s="16">
        <f t="shared" si="45"/>
        <v>0</v>
      </c>
      <c r="E168" s="16">
        <f t="shared" si="45"/>
        <v>0.4056669313219532</v>
      </c>
      <c r="F168" s="16">
        <f t="shared" si="45"/>
        <v>0</v>
      </c>
      <c r="G168" s="16">
        <f t="shared" si="45"/>
        <v>0</v>
      </c>
      <c r="H168" s="16">
        <f t="shared" si="45"/>
        <v>0</v>
      </c>
      <c r="I168" s="16">
        <f t="shared" si="45"/>
        <v>0</v>
      </c>
      <c r="J168" s="16">
        <f t="shared" si="45"/>
        <v>0</v>
      </c>
      <c r="K168" s="16">
        <f t="shared" si="45"/>
        <v>0</v>
      </c>
      <c r="L168" s="16">
        <f t="shared" si="45"/>
        <v>0</v>
      </c>
      <c r="M168" s="16">
        <f t="shared" si="45"/>
        <v>0</v>
      </c>
      <c r="N168" s="16">
        <f t="shared" si="45"/>
        <v>0</v>
      </c>
      <c r="O168" s="16">
        <f t="shared" si="45"/>
        <v>0</v>
      </c>
      <c r="P168" s="16">
        <f t="shared" si="45"/>
        <v>0</v>
      </c>
    </row>
    <row r="169" spans="1:18" ht="12.75">
      <c r="A169" s="10" t="s">
        <v>62</v>
      </c>
      <c r="B169" s="6">
        <f aca="true" t="shared" si="46" ref="B169:P169">B168*$S167</f>
        <v>0</v>
      </c>
      <c r="C169" s="6">
        <f t="shared" si="46"/>
        <v>0</v>
      </c>
      <c r="D169" s="6">
        <f t="shared" si="46"/>
        <v>0</v>
      </c>
      <c r="E169" s="6">
        <f t="shared" si="46"/>
        <v>1</v>
      </c>
      <c r="F169" s="6">
        <f t="shared" si="46"/>
        <v>0</v>
      </c>
      <c r="G169" s="6">
        <f t="shared" si="46"/>
        <v>0</v>
      </c>
      <c r="H169" s="6">
        <f t="shared" si="46"/>
        <v>0</v>
      </c>
      <c r="I169" s="6">
        <f t="shared" si="46"/>
        <v>0</v>
      </c>
      <c r="J169" s="6">
        <f t="shared" si="46"/>
        <v>0</v>
      </c>
      <c r="K169" s="6">
        <f t="shared" si="46"/>
        <v>0</v>
      </c>
      <c r="L169" s="6">
        <f t="shared" si="46"/>
        <v>0</v>
      </c>
      <c r="M169" s="6">
        <f t="shared" si="46"/>
        <v>0</v>
      </c>
      <c r="N169" s="6">
        <f t="shared" si="46"/>
        <v>0</v>
      </c>
      <c r="O169" s="6">
        <f t="shared" si="46"/>
        <v>0</v>
      </c>
      <c r="P169" s="6">
        <f t="shared" si="46"/>
        <v>0</v>
      </c>
      <c r="Q169" s="6">
        <f>100-SUM(B167:P167)</f>
        <v>83.65</v>
      </c>
      <c r="R169" s="16">
        <f>(100*(B169*$B$8+C169*$C$8+D169*$D$8+E169*$E$8+F169*$F$8+G169*$G$8+H169*$H$8+I169*$I$8+J169*$J$8+K169*$K$8+L169*$L$8+M169*$M$8+N169*$N$8+O169*$O$8+P169*$P$8))/(100-Q169)</f>
        <v>246.50764525993893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Doe</dc:creator>
  <cp:keywords/>
  <dc:description/>
  <cp:lastModifiedBy>John Doe</cp:lastModifiedBy>
  <dcterms:created xsi:type="dcterms:W3CDTF">2011-03-23T17:01:49Z</dcterms:created>
  <cp:category/>
  <cp:version/>
  <cp:contentType/>
  <cp:contentStatus/>
</cp:coreProperties>
</file>